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75" windowWidth="15195" windowHeight="8445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<sst xmlns="http://schemas.openxmlformats.org/spreadsheetml/2006/main" count="180" uniqueCount="95">
  <si>
    <t xml:space="preserve">€ /000 </t>
  </si>
  <si>
    <t>Inc%</t>
  </si>
  <si>
    <t>a</t>
  </si>
  <si>
    <t>b</t>
  </si>
  <si>
    <t>c</t>
  </si>
  <si>
    <t>e</t>
  </si>
  <si>
    <t>Sales</t>
  </si>
  <si>
    <t>Other operating revenues</t>
  </si>
  <si>
    <t>Raw materials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</si>
  <si>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</si>
  <si>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</si>
  <si>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</si>
  <si>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</si>
  <si>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</si>
  <si>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</si>
  <si>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</si>
  <si>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</si>
  <si>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</si>
  <si>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</si>
  <si>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</si>
  <si>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</si>
  <si>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</si>
  <si>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</si>
  <si>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</si>
  <si>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</si>
  <si>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</si>
  <si>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</si>
  <si>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</si>
  <si>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</si>
  <si>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</si>
  <si>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</si>
  <si>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</si>
  <si>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</si>
  <si>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</si>
  <si>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</si>
  <si>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</si>
  <si>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</si>
  <si>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Tax</t>
  </si>
  <si>
    <t>Net Profit</t>
  </si>
  <si>
    <t>Commercialized waste</t>
  </si>
  <si>
    <t>Production from plants</t>
  </si>
  <si>
    <t>Var. Ass.</t>
  </si>
  <si>
    <t>Var. %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</si>
  <si>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</si>
  <si>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</si>
  <si>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</si>
  <si>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</si>
  <si>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</si>
  <si>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</si>
  <si>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</si>
  <si>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</si>
  <si>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</si>
  <si>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</si>
  <si>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</si>
  <si>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</si>
  <si>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</si>
  <si>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</si>
  <si>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t>Other non operating revenues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</si>
  <si>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</si>
  <si>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</si>
  <si>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Profit &amp; Loss </t>
    </r>
    <r>
      <rPr>
        <i/>
        <sz val="9"/>
        <color indexed="8"/>
        <rFont val="Arial"/>
        <family val="2"/>
      </rPr>
      <t>(m€)</t>
    </r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</si>
  <si>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</si>
  <si>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</si>
  <si>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</si>
  <si>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</si>
  <si>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</si>
  <si>
    <t>g</t>
  </si>
  <si>
    <t>Non-current financial receivables</t>
  </si>
  <si>
    <t xml:space="preserve">Nominal amount - fair value put option </t>
  </si>
  <si>
    <t>i</t>
  </si>
  <si>
    <t>Net financial debt (excluding put option)</t>
  </si>
  <si>
    <t>k</t>
  </si>
  <si>
    <t>Special items</t>
  </si>
  <si>
    <t>30/06/2021</t>
  </si>
  <si>
    <t>31/12/2020</t>
  </si>
  <si>
    <t>Other cash equivalents</t>
  </si>
  <si>
    <t>Other current financial receivables</t>
  </si>
  <si>
    <r>
      <t xml:space="preserve">Liquid assets </t>
    </r>
    <r>
      <rPr>
        <sz val="9"/>
        <color indexed="8"/>
        <rFont val="Arial"/>
        <family val="2"/>
      </rPr>
      <t xml:space="preserve"> (a+b+c)</t>
    </r>
  </si>
  <si>
    <t>Current financial payables</t>
  </si>
  <si>
    <t>f</t>
  </si>
  <si>
    <t>Current part of non-current financial payables</t>
  </si>
  <si>
    <r>
      <t>Current financial debts</t>
    </r>
    <r>
      <rPr>
        <sz val="9"/>
        <color indexed="8"/>
        <rFont val="Arial"/>
        <family val="2"/>
      </rPr>
      <t xml:space="preserve"> (e+f)</t>
    </r>
  </si>
  <si>
    <t>h</t>
  </si>
  <si>
    <r>
      <t xml:space="preserve">Net current financial debts </t>
    </r>
    <r>
      <rPr>
        <sz val="9"/>
        <color indexed="8"/>
        <rFont val="Arial"/>
        <family val="2"/>
      </rPr>
      <t>(g-d)</t>
    </r>
  </si>
  <si>
    <t>Non-current financial liability</t>
  </si>
  <si>
    <t>j</t>
  </si>
  <si>
    <t>Debt instruments</t>
  </si>
  <si>
    <t>Trade and other non-current payables</t>
  </si>
  <si>
    <t>l</t>
  </si>
  <si>
    <r>
      <t xml:space="preserve">Non-current financial debt   </t>
    </r>
    <r>
      <rPr>
        <sz val="9"/>
        <color indexed="8"/>
        <rFont val="Arial"/>
        <family val="2"/>
      </rPr>
      <t>(i+j+l)</t>
    </r>
  </si>
  <si>
    <t>m</t>
  </si>
  <si>
    <r>
      <t xml:space="preserve">Total financial debt </t>
    </r>
    <r>
      <rPr>
        <sz val="9"/>
        <color indexed="8"/>
        <rFont val="Arial"/>
        <family val="2"/>
      </rPr>
      <t>(h+l)</t>
    </r>
  </si>
  <si>
    <t xml:space="preserve">Net financial debt with adjusted put option </t>
  </si>
  <si>
    <t>Portion of future dividends - fair value put option</t>
  </si>
  <si>
    <t>Net financial debt (Net debt)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</si>
</sst>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#,##0.0;\(#,##0.0\)"/>
    <numFmt numFmtId="192" formatCode="0.000"/>
    <numFmt numFmtId="193" formatCode="0.0000"/>
    <numFmt numFmtId="194" formatCode="[$-410]dddd\ d\ mmmm\ yyyy"/>
    <numFmt numFmtId="195" formatCode="\(#,##0.0\);\+#,##0.0"/>
    <numFmt numFmtId="196" formatCode="\+#,##0;\(#,##0\)"/>
    <numFmt numFmtId="197" formatCode="\+0.0\ &quot;p.p&quot;;\(0.0\)\ &quot;p.p.&quot;"/>
    <numFmt numFmtId="198" formatCode="&quot;Sì&quot;;&quot;Sì&quot;;&quot;No&quot;"/>
    <numFmt numFmtId="199" formatCode="&quot;Vero&quot;;&quot;Vero&quot;;&quot;Falso&quot;"/>
    <numFmt numFmtId="200" formatCode="&quot;Attivo&quot;;&quot;Attivo&quot;;&quot;Inattivo&quot;"/>
    <numFmt numFmtId="201" formatCode="[$€-2]\ #.##000_);[Red]\([$€-2]\ #.##000\)"/>
    <numFmt numFmtId="202" formatCode="_-* #,##0.0\ _€_-;\-* #,##0.0\ _€_-;_-* &quot;-&quot;?\ _€_-;_-@_-"/>
    <numFmt numFmtId="203" formatCode="#,##0.0"/>
    <numFmt numFmtId="204" formatCode="\ #,##0.0;\(#,##0.0\)"/>
    <numFmt numFmtId="205" formatCode="_-* #,##0.000_-;\-* #,##0.000_-;_-* &quot;-&quot;??_-;_-@_-"/>
  </numFmts>
  <fonts count="5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5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37" fontId="6" fillId="34" borderId="0" xfId="46" applyFont="1" applyFill="1" applyAlignment="1" applyProtection="1">
      <alignment vertical="center" wrapText="1"/>
      <protection hidden="1"/>
    </xf>
    <xf numFmtId="37" fontId="8" fillId="34" borderId="0" xfId="46" applyFont="1" applyFill="1" applyAlignment="1" applyProtection="1">
      <alignment vertical="center" wrapText="1"/>
      <protection hidden="1"/>
    </xf>
    <xf numFmtId="37" fontId="6" fillId="34" borderId="10" xfId="46" applyFont="1" applyFill="1" applyBorder="1" applyAlignment="1" applyProtection="1">
      <alignment vertical="center" wrapText="1"/>
      <protection hidden="1"/>
    </xf>
    <xf numFmtId="37" fontId="4" fillId="34" borderId="0" xfId="46" applyFont="1" applyFill="1" applyAlignment="1" applyProtection="1">
      <alignment horizontal="right" vertical="center" wrapText="1"/>
      <protection hidden="1"/>
    </xf>
    <xf numFmtId="49" fontId="4" fillId="34" borderId="0" xfId="46" applyNumberFormat="1" applyFont="1" applyFill="1" applyAlignment="1" applyProtection="1">
      <alignment horizontal="right" vertical="center" wrapText="1"/>
      <protection hidden="1"/>
    </xf>
    <xf numFmtId="37" fontId="6" fillId="34" borderId="0" xfId="46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horizontal="left" vertical="center"/>
    </xf>
    <xf numFmtId="37" fontId="8" fillId="34" borderId="11" xfId="46" applyFont="1" applyFill="1" applyBorder="1" applyAlignment="1" applyProtection="1">
      <alignment vertical="center" wrapText="1"/>
      <protection hidden="1"/>
    </xf>
    <xf numFmtId="37" fontId="48" fillId="35" borderId="12" xfId="46" applyFont="1" applyFill="1" applyBorder="1" applyAlignment="1" applyProtection="1">
      <alignment horizontal="left" vertical="center"/>
      <protection hidden="1"/>
    </xf>
    <xf numFmtId="178" fontId="49" fillId="35" borderId="12" xfId="46" applyNumberFormat="1" applyFont="1" applyFill="1" applyBorder="1" applyAlignment="1" applyProtection="1" quotePrefix="1">
      <alignment horizontal="center" vertical="center" wrapText="1"/>
      <protection/>
    </xf>
    <xf numFmtId="37" fontId="8" fillId="36" borderId="11" xfId="46" applyFont="1" applyFill="1" applyBorder="1" applyAlignment="1" applyProtection="1">
      <alignment horizontal="left" vertical="center" wrapText="1"/>
      <protection hidden="1"/>
    </xf>
    <xf numFmtId="191" fontId="9" fillId="34" borderId="0" xfId="46" applyNumberFormat="1" applyFont="1" applyFill="1" applyBorder="1" applyAlignment="1" applyProtection="1">
      <alignment vertical="center"/>
      <protection locked="0"/>
    </xf>
    <xf numFmtId="191" fontId="5" fillId="34" borderId="0" xfId="46" applyNumberFormat="1" applyFont="1" applyFill="1" applyBorder="1" applyAlignment="1" applyProtection="1">
      <alignment vertical="center"/>
      <protection locked="0"/>
    </xf>
    <xf numFmtId="191" fontId="8" fillId="34" borderId="0" xfId="46" applyNumberFormat="1" applyFont="1" applyFill="1" applyAlignment="1" applyProtection="1">
      <alignment vertical="center"/>
      <protection hidden="1"/>
    </xf>
    <xf numFmtId="191" fontId="9" fillId="34" borderId="10" xfId="46" applyNumberFormat="1" applyFont="1" applyFill="1" applyBorder="1" applyAlignment="1" applyProtection="1">
      <alignment vertical="center"/>
      <protection locked="0"/>
    </xf>
    <xf numFmtId="191" fontId="8" fillId="34" borderId="0" xfId="46" applyNumberFormat="1" applyFont="1" applyFill="1" applyAlignment="1" applyProtection="1">
      <alignment horizontal="right" vertical="center"/>
      <protection hidden="1"/>
    </xf>
    <xf numFmtId="191" fontId="5" fillId="34" borderId="0" xfId="0" applyNumberFormat="1" applyFont="1" applyFill="1" applyAlignment="1">
      <alignment vertical="center"/>
    </xf>
    <xf numFmtId="191" fontId="10" fillId="34" borderId="0" xfId="0" applyNumberFormat="1" applyFont="1" applyFill="1" applyAlignment="1">
      <alignment vertical="center"/>
    </xf>
    <xf numFmtId="191" fontId="5" fillId="34" borderId="11" xfId="46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37" fontId="6" fillId="34" borderId="10" xfId="46" applyFont="1" applyFill="1" applyBorder="1" applyAlignment="1" applyProtection="1">
      <alignment vertical="center"/>
      <protection hidden="1"/>
    </xf>
    <xf numFmtId="37" fontId="8" fillId="34" borderId="0" xfId="46" applyFont="1" applyFill="1" applyAlignment="1" applyProtection="1">
      <alignment vertical="center"/>
      <protection hidden="1"/>
    </xf>
    <xf numFmtId="184" fontId="8" fillId="34" borderId="0" xfId="43" applyNumberFormat="1" applyFont="1" applyFill="1" applyAlignment="1" applyProtection="1">
      <alignment horizontal="right" vertical="center"/>
      <protection hidden="1"/>
    </xf>
    <xf numFmtId="184" fontId="6" fillId="34" borderId="10" xfId="43" applyNumberFormat="1" applyFont="1" applyFill="1" applyBorder="1" applyAlignment="1" applyProtection="1">
      <alignment horizontal="right" vertical="center"/>
      <protection hidden="1"/>
    </xf>
    <xf numFmtId="37" fontId="6" fillId="34" borderId="0" xfId="46" applyFont="1" applyFill="1" applyAlignment="1" applyProtection="1">
      <alignment vertical="center"/>
      <protection hidden="1"/>
    </xf>
    <xf numFmtId="37" fontId="8" fillId="34" borderId="0" xfId="46" applyFont="1" applyFill="1" applyAlignment="1" applyProtection="1">
      <alignment horizontal="left" vertical="center"/>
      <protection hidden="1"/>
    </xf>
    <xf numFmtId="37" fontId="48" fillId="35" borderId="13" xfId="46" applyFont="1" applyFill="1" applyBorder="1" applyAlignment="1" applyProtection="1">
      <alignment horizontal="left" vertical="center"/>
      <protection hidden="1"/>
    </xf>
    <xf numFmtId="37" fontId="48" fillId="35" borderId="11" xfId="46" applyFont="1" applyFill="1" applyBorder="1" applyAlignment="1" applyProtection="1">
      <alignment horizontal="left" vertical="center"/>
      <protection hidden="1"/>
    </xf>
    <xf numFmtId="187" fontId="4" fillId="34" borderId="0" xfId="49" applyNumberFormat="1" applyFont="1" applyFill="1" applyBorder="1" applyAlignment="1">
      <alignment wrapText="1"/>
    </xf>
    <xf numFmtId="0" fontId="48" fillId="37" borderId="14" xfId="0" applyFont="1" applyFill="1" applyBorder="1" applyAlignment="1">
      <alignment horizontal="center" vertical="center" wrapText="1"/>
    </xf>
    <xf numFmtId="15" fontId="48" fillId="37" borderId="10" xfId="0" applyNumberFormat="1" applyFont="1" applyFill="1" applyBorder="1" applyAlignment="1">
      <alignment horizontal="right" vertical="center" wrapText="1"/>
    </xf>
    <xf numFmtId="15" fontId="49" fillId="37" borderId="10" xfId="0" applyNumberFormat="1" applyFont="1" applyFill="1" applyBorder="1" applyAlignment="1">
      <alignment horizontal="right" vertical="center" wrapText="1"/>
    </xf>
    <xf numFmtId="0" fontId="49" fillId="37" borderId="10" xfId="0" applyFont="1" applyFill="1" applyBorder="1" applyAlignment="1">
      <alignment horizontal="right" vertical="center" wrapText="1"/>
    </xf>
    <xf numFmtId="0" fontId="48" fillId="37" borderId="10" xfId="0" applyFont="1" applyFill="1" applyBorder="1" applyAlignment="1">
      <alignment horizontal="right" vertical="center" wrapText="1"/>
    </xf>
    <xf numFmtId="15" fontId="48" fillId="37" borderId="15" xfId="0" applyNumberFormat="1" applyFont="1" applyFill="1" applyBorder="1" applyAlignment="1">
      <alignment horizontal="right" vertical="center" wrapText="1"/>
    </xf>
    <xf numFmtId="0" fontId="48" fillId="37" borderId="15" xfId="0" applyFont="1" applyFill="1" applyBorder="1" applyAlignment="1">
      <alignment horizontal="right" vertical="center" wrapText="1"/>
    </xf>
    <xf numFmtId="0" fontId="50" fillId="37" borderId="14" xfId="0" applyFont="1" applyFill="1" applyBorder="1" applyAlignment="1">
      <alignment horizontal="center" vertical="center" wrapText="1"/>
    </xf>
    <xf numFmtId="189" fontId="5" fillId="34" borderId="0" xfId="0" applyNumberFormat="1" applyFont="1" applyFill="1" applyAlignment="1">
      <alignment vertical="center"/>
    </xf>
    <xf numFmtId="186" fontId="3" fillId="34" borderId="0" xfId="49" applyNumberFormat="1" applyFont="1" applyFill="1" applyBorder="1" applyAlignment="1">
      <alignment vertical="center" wrapText="1"/>
    </xf>
    <xf numFmtId="187" fontId="6" fillId="34" borderId="16" xfId="49" applyNumberFormat="1" applyFont="1" applyFill="1" applyBorder="1" applyAlignment="1">
      <alignment vertical="center" wrapText="1"/>
    </xf>
    <xf numFmtId="188" fontId="8" fillId="34" borderId="0" xfId="0" applyNumberFormat="1" applyFont="1" applyFill="1" applyBorder="1" applyAlignment="1">
      <alignment vertical="center" wrapText="1"/>
    </xf>
    <xf numFmtId="187" fontId="4" fillId="34" borderId="0" xfId="49" applyNumberFormat="1" applyFont="1" applyFill="1" applyBorder="1" applyAlignment="1">
      <alignment vertical="center" wrapText="1"/>
    </xf>
    <xf numFmtId="187" fontId="8" fillId="34" borderId="16" xfId="49" applyNumberFormat="1" applyFont="1" applyFill="1" applyBorder="1" applyAlignment="1">
      <alignment vertical="center" wrapText="1"/>
    </xf>
    <xf numFmtId="190" fontId="8" fillId="34" borderId="0" xfId="43" applyNumberFormat="1" applyFont="1" applyFill="1" applyBorder="1" applyAlignment="1">
      <alignment vertical="center" wrapText="1"/>
    </xf>
    <xf numFmtId="186" fontId="4" fillId="34" borderId="0" xfId="49" applyNumberFormat="1" applyFont="1" applyFill="1" applyBorder="1" applyAlignment="1">
      <alignment vertical="center" wrapText="1"/>
    </xf>
    <xf numFmtId="189" fontId="9" fillId="34" borderId="10" xfId="0" applyNumberFormat="1" applyFont="1" applyFill="1" applyBorder="1" applyAlignment="1">
      <alignment vertical="center"/>
    </xf>
    <xf numFmtId="186" fontId="3" fillId="34" borderId="10" xfId="49" applyNumberFormat="1" applyFont="1" applyFill="1" applyBorder="1" applyAlignment="1">
      <alignment vertical="center" wrapText="1"/>
    </xf>
    <xf numFmtId="188" fontId="6" fillId="34" borderId="10" xfId="0" applyNumberFormat="1" applyFont="1" applyFill="1" applyBorder="1" applyAlignment="1">
      <alignment vertical="center" wrapText="1"/>
    </xf>
    <xf numFmtId="187" fontId="6" fillId="34" borderId="15" xfId="49" applyNumberFormat="1" applyFont="1" applyFill="1" applyBorder="1" applyAlignment="1">
      <alignment vertical="center" wrapText="1"/>
    </xf>
    <xf numFmtId="184" fontId="8" fillId="34" borderId="0" xfId="43" applyNumberFormat="1" applyFont="1" applyFill="1" applyBorder="1" applyAlignment="1">
      <alignment vertical="center" wrapText="1"/>
    </xf>
    <xf numFmtId="188" fontId="8" fillId="34" borderId="0" xfId="43" applyNumberFormat="1" applyFont="1" applyFill="1" applyBorder="1" applyAlignment="1">
      <alignment vertical="center" wrapText="1"/>
    </xf>
    <xf numFmtId="184" fontId="4" fillId="34" borderId="0" xfId="43" applyNumberFormat="1" applyFont="1" applyFill="1" applyBorder="1" applyAlignment="1">
      <alignment vertical="center" wrapText="1"/>
    </xf>
    <xf numFmtId="187" fontId="4" fillId="34" borderId="16" xfId="49" applyNumberFormat="1" applyFont="1" applyFill="1" applyBorder="1" applyAlignment="1">
      <alignment vertical="center" wrapText="1"/>
    </xf>
    <xf numFmtId="189" fontId="5" fillId="34" borderId="11" xfId="0" applyNumberFormat="1" applyFont="1" applyFill="1" applyBorder="1" applyAlignment="1">
      <alignment vertical="center"/>
    </xf>
    <xf numFmtId="188" fontId="8" fillId="34" borderId="11" xfId="43" applyNumberFormat="1" applyFont="1" applyFill="1" applyBorder="1" applyAlignment="1">
      <alignment vertical="center" wrapText="1"/>
    </xf>
    <xf numFmtId="187" fontId="8" fillId="34" borderId="17" xfId="49" applyNumberFormat="1" applyFont="1" applyFill="1" applyBorder="1" applyAlignment="1">
      <alignment vertical="center" wrapText="1"/>
    </xf>
    <xf numFmtId="0" fontId="48" fillId="38" borderId="14" xfId="0" applyFont="1" applyFill="1" applyBorder="1" applyAlignment="1">
      <alignment horizontal="center" vertical="center" wrapText="1"/>
    </xf>
    <xf numFmtId="15" fontId="49" fillId="38" borderId="10" xfId="0" applyNumberFormat="1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right" vertical="center" wrapText="1"/>
    </xf>
    <xf numFmtId="15" fontId="48" fillId="38" borderId="15" xfId="0" applyNumberFormat="1" applyFont="1" applyFill="1" applyBorder="1" applyAlignment="1">
      <alignment horizontal="right" vertical="center" wrapText="1"/>
    </xf>
    <xf numFmtId="0" fontId="48" fillId="38" borderId="15" xfId="0" applyFont="1" applyFill="1" applyBorder="1" applyAlignment="1">
      <alignment horizontal="right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15" fontId="49" fillId="35" borderId="10" xfId="0" applyNumberFormat="1" applyFont="1" applyFill="1" applyBorder="1" applyAlignment="1">
      <alignment horizontal="right" vertical="center" wrapText="1"/>
    </xf>
    <xf numFmtId="0" fontId="48" fillId="35" borderId="10" xfId="0" applyFont="1" applyFill="1" applyBorder="1" applyAlignment="1">
      <alignment horizontal="right" vertical="center" wrapText="1"/>
    </xf>
    <xf numFmtId="15" fontId="48" fillId="35" borderId="15" xfId="0" applyNumberFormat="1" applyFont="1" applyFill="1" applyBorder="1" applyAlignment="1">
      <alignment horizontal="right" vertical="center" wrapText="1"/>
    </xf>
    <xf numFmtId="0" fontId="48" fillId="35" borderId="15" xfId="0" applyFont="1" applyFill="1" applyBorder="1" applyAlignment="1">
      <alignment horizontal="right" vertical="center" wrapText="1"/>
    </xf>
    <xf numFmtId="0" fontId="50" fillId="35" borderId="14" xfId="0" applyFont="1" applyFill="1" applyBorder="1" applyAlignment="1">
      <alignment horizontal="center" vertical="center" wrapText="1"/>
    </xf>
    <xf numFmtId="189" fontId="6" fillId="34" borderId="10" xfId="0" applyNumberFormat="1" applyFont="1" applyFill="1" applyBorder="1" applyAlignment="1">
      <alignment vertical="center" wrapText="1"/>
    </xf>
    <xf numFmtId="188" fontId="8" fillId="34" borderId="11" xfId="0" applyNumberFormat="1" applyFont="1" applyFill="1" applyBorder="1" applyAlignment="1">
      <alignment vertical="center" wrapText="1"/>
    </xf>
    <xf numFmtId="186" fontId="8" fillId="34" borderId="11" xfId="49" applyNumberFormat="1" applyFont="1" applyFill="1" applyBorder="1" applyAlignment="1">
      <alignment vertical="center" wrapText="1"/>
    </xf>
    <xf numFmtId="197" fontId="8" fillId="34" borderId="11" xfId="0" applyNumberFormat="1" applyFont="1" applyFill="1" applyBorder="1" applyAlignment="1" quotePrefix="1">
      <alignment horizontal="right" vertical="center" wrapText="1"/>
    </xf>
    <xf numFmtId="0" fontId="5" fillId="34" borderId="17" xfId="0" applyFont="1" applyFill="1" applyBorder="1" applyAlignment="1">
      <alignment vertical="center"/>
    </xf>
    <xf numFmtId="0" fontId="48" fillId="39" borderId="14" xfId="0" applyFont="1" applyFill="1" applyBorder="1" applyAlignment="1">
      <alignment horizontal="center" vertical="center" wrapText="1"/>
    </xf>
    <xf numFmtId="15" fontId="49" fillId="39" borderId="10" xfId="0" applyNumberFormat="1" applyFont="1" applyFill="1" applyBorder="1" applyAlignment="1">
      <alignment horizontal="right" vertical="center" wrapText="1"/>
    </xf>
    <xf numFmtId="0" fontId="48" fillId="39" borderId="10" xfId="0" applyFont="1" applyFill="1" applyBorder="1" applyAlignment="1">
      <alignment horizontal="right" vertical="center" wrapText="1"/>
    </xf>
    <xf numFmtId="15" fontId="48" fillId="39" borderId="15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0" fontId="48" fillId="39" borderId="15" xfId="0" applyFont="1" applyFill="1" applyBorder="1" applyAlignment="1">
      <alignment horizontal="right" vertical="center" wrapText="1"/>
    </xf>
    <xf numFmtId="0" fontId="50" fillId="39" borderId="14" xfId="0" applyFont="1" applyFill="1" applyBorder="1" applyAlignment="1">
      <alignment horizontal="center" vertical="center" wrapText="1"/>
    </xf>
    <xf numFmtId="184" fontId="6" fillId="34" borderId="10" xfId="43" applyNumberFormat="1" applyFont="1" applyFill="1" applyBorder="1" applyAlignment="1">
      <alignment vertical="center" wrapText="1"/>
    </xf>
    <xf numFmtId="190" fontId="8" fillId="34" borderId="11" xfId="43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15" fontId="6" fillId="33" borderId="15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wrapText="1"/>
    </xf>
    <xf numFmtId="0" fontId="8" fillId="34" borderId="13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4" borderId="13" xfId="0" applyFont="1" applyFill="1" applyBorder="1" applyAlignment="1">
      <alignment horizontal="left" wrapText="1"/>
    </xf>
    <xf numFmtId="186" fontId="5" fillId="34" borderId="0" xfId="0" applyNumberFormat="1" applyFont="1" applyFill="1" applyAlignment="1">
      <alignment/>
    </xf>
    <xf numFmtId="0" fontId="6" fillId="34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186" fontId="5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89" fontId="5" fillId="34" borderId="0" xfId="0" applyNumberFormat="1" applyFont="1" applyFill="1" applyBorder="1" applyAlignment="1">
      <alignment vertical="center"/>
    </xf>
    <xf numFmtId="187" fontId="8" fillId="34" borderId="0" xfId="49" applyNumberFormat="1" applyFont="1" applyFill="1" applyBorder="1" applyAlignment="1">
      <alignment vertical="center" wrapText="1"/>
    </xf>
    <xf numFmtId="0" fontId="4" fillId="34" borderId="18" xfId="0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 horizontal="left" wrapText="1"/>
    </xf>
    <xf numFmtId="184" fontId="4" fillId="34" borderId="0" xfId="43" applyNumberFormat="1" applyFont="1" applyFill="1" applyBorder="1" applyAlignment="1">
      <alignment wrapText="1"/>
    </xf>
    <xf numFmtId="188" fontId="4" fillId="34" borderId="0" xfId="0" applyNumberFormat="1" applyFont="1" applyFill="1" applyBorder="1" applyAlignment="1">
      <alignment wrapText="1"/>
    </xf>
    <xf numFmtId="190" fontId="5" fillId="34" borderId="0" xfId="0" applyNumberFormat="1" applyFont="1" applyFill="1" applyAlignment="1">
      <alignment vertical="center"/>
    </xf>
    <xf numFmtId="184" fontId="6" fillId="34" borderId="0" xfId="43" applyNumberFormat="1" applyFont="1" applyFill="1" applyBorder="1" applyAlignment="1">
      <alignment vertical="center" wrapText="1"/>
    </xf>
    <xf numFmtId="14" fontId="7" fillId="36" borderId="11" xfId="46" applyNumberFormat="1" applyFont="1" applyFill="1" applyBorder="1" applyAlignment="1" applyProtection="1" quotePrefix="1">
      <alignment horizontal="right" vertical="center" wrapText="1"/>
      <protection/>
    </xf>
    <xf numFmtId="14" fontId="48" fillId="37" borderId="10" xfId="0" applyNumberFormat="1" applyFont="1" applyFill="1" applyBorder="1" applyAlignment="1">
      <alignment horizontal="right" vertical="center" wrapText="1"/>
    </xf>
    <xf numFmtId="14" fontId="48" fillId="38" borderId="10" xfId="0" applyNumberFormat="1" applyFont="1" applyFill="1" applyBorder="1" applyAlignment="1">
      <alignment horizontal="right" vertical="center" wrapText="1"/>
    </xf>
    <xf numFmtId="14" fontId="48" fillId="35" borderId="10" xfId="0" applyNumberFormat="1" applyFont="1" applyFill="1" applyBorder="1" applyAlignment="1">
      <alignment horizontal="right" vertical="center" wrapText="1"/>
    </xf>
    <xf numFmtId="14" fontId="48" fillId="39" borderId="10" xfId="0" applyNumberFormat="1" applyFont="1" applyFill="1" applyBorder="1" applyAlignment="1">
      <alignment horizontal="right" vertical="center" wrapText="1"/>
    </xf>
    <xf numFmtId="14" fontId="6" fillId="33" borderId="10" xfId="0" applyNumberFormat="1" applyFont="1" applyFill="1" applyBorder="1" applyAlignment="1">
      <alignment horizontal="right" vertical="center" wrapText="1"/>
    </xf>
    <xf numFmtId="204" fontId="8" fillId="34" borderId="0" xfId="43" applyNumberFormat="1" applyFont="1" applyFill="1" applyAlignment="1" applyProtection="1">
      <alignment horizontal="right" vertical="center"/>
      <protection hidden="1"/>
    </xf>
    <xf numFmtId="204" fontId="9" fillId="34" borderId="10" xfId="43" applyNumberFormat="1" applyFont="1" applyFill="1" applyBorder="1" applyAlignment="1" applyProtection="1">
      <alignment vertical="center"/>
      <protection locked="0"/>
    </xf>
    <xf numFmtId="204" fontId="5" fillId="34" borderId="0" xfId="43" applyNumberFormat="1" applyFont="1" applyFill="1" applyBorder="1" applyAlignment="1" applyProtection="1">
      <alignment vertical="center"/>
      <protection locked="0"/>
    </xf>
    <xf numFmtId="204" fontId="6" fillId="34" borderId="0" xfId="43" applyNumberFormat="1" applyFont="1" applyFill="1" applyBorder="1" applyAlignment="1" applyProtection="1">
      <alignment vertical="center"/>
      <protection hidden="1"/>
    </xf>
    <xf numFmtId="204" fontId="5" fillId="34" borderId="0" xfId="0" applyNumberFormat="1" applyFont="1" applyFill="1" applyAlignment="1">
      <alignment vertical="center"/>
    </xf>
    <xf numFmtId="178" fontId="49" fillId="35" borderId="11" xfId="46" applyNumberFormat="1" applyFont="1" applyFill="1" applyBorder="1" applyAlignment="1" quotePrefix="1">
      <alignment horizontal="right" vertical="center" wrapText="1"/>
      <protection/>
    </xf>
    <xf numFmtId="191" fontId="8" fillId="34" borderId="0" xfId="43" applyNumberFormat="1" applyFont="1" applyFill="1" applyAlignment="1" applyProtection="1">
      <alignment horizontal="right" vertical="center"/>
      <protection hidden="1"/>
    </xf>
    <xf numFmtId="205" fontId="2" fillId="34" borderId="0" xfId="43" applyNumberFormat="1" applyFont="1" applyFill="1" applyBorder="1" applyAlignment="1">
      <alignment/>
    </xf>
    <xf numFmtId="204" fontId="6" fillId="34" borderId="10" xfId="43" applyNumberFormat="1" applyFont="1" applyFill="1" applyBorder="1" applyAlignment="1" applyProtection="1">
      <alignment horizontal="right" vertical="center"/>
      <protection hidden="1"/>
    </xf>
    <xf numFmtId="204" fontId="9" fillId="34" borderId="0" xfId="43" applyNumberFormat="1" applyFont="1" applyFill="1" applyBorder="1" applyAlignment="1" applyProtection="1">
      <alignment vertical="center"/>
      <protection locked="0"/>
    </xf>
    <xf numFmtId="188" fontId="6" fillId="34" borderId="0" xfId="0" applyNumberFormat="1" applyFont="1" applyFill="1" applyAlignment="1">
      <alignment vertical="center" wrapText="1"/>
    </xf>
    <xf numFmtId="188" fontId="8" fillId="34" borderId="0" xfId="0" applyNumberFormat="1" applyFont="1" applyFill="1" applyAlignment="1">
      <alignment vertical="center" wrapText="1"/>
    </xf>
    <xf numFmtId="195" fontId="8" fillId="34" borderId="0" xfId="0" applyNumberFormat="1" applyFont="1" applyFill="1" applyAlignment="1">
      <alignment vertical="center" wrapText="1"/>
    </xf>
    <xf numFmtId="190" fontId="6" fillId="34" borderId="0" xfId="0" applyNumberFormat="1" applyFont="1" applyFill="1" applyAlignment="1">
      <alignment vertical="center" wrapText="1"/>
    </xf>
    <xf numFmtId="189" fontId="6" fillId="34" borderId="0" xfId="0" applyNumberFormat="1" applyFont="1" applyFill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1181100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8.8515625" style="4" customWidth="1"/>
    <col min="2" max="2" width="34.140625" style="4" customWidth="1"/>
    <col min="3" max="4" width="13.00390625" style="4" customWidth="1"/>
    <col min="5" max="16384" width="8.8515625" style="4" customWidth="1"/>
  </cols>
  <sheetData>
    <row r="3" ht="25.5" customHeight="1"/>
    <row r="4" spans="2:4" ht="14.25" customHeight="1">
      <c r="B4" s="13" t="s">
        <v>19</v>
      </c>
      <c r="C4" s="14"/>
      <c r="D4" s="14"/>
    </row>
    <row r="5" spans="2:4" ht="12">
      <c r="B5" s="15" t="s">
        <v>0</v>
      </c>
      <c r="C5" s="122">
        <v>44469</v>
      </c>
      <c r="D5" s="122">
        <v>44104</v>
      </c>
    </row>
    <row r="6" spans="2:4" ht="12">
      <c r="B6" s="5" t="s">
        <v>6</v>
      </c>
      <c r="C6" s="16">
        <v>6424.3</v>
      </c>
      <c r="D6" s="16">
        <v>4905.9</v>
      </c>
    </row>
    <row r="7" spans="2:4" ht="12">
      <c r="B7" s="6" t="s">
        <v>7</v>
      </c>
      <c r="C7" s="17">
        <v>243.6</v>
      </c>
      <c r="D7" s="17">
        <v>355.7</v>
      </c>
    </row>
    <row r="8" spans="2:4" ht="12">
      <c r="B8" s="6" t="s">
        <v>8</v>
      </c>
      <c r="C8" s="18">
        <v>-3469.3</v>
      </c>
      <c r="D8" s="18">
        <v>-2314.9</v>
      </c>
    </row>
    <row r="9" spans="2:4" ht="12">
      <c r="B9" s="6" t="s">
        <v>10</v>
      </c>
      <c r="C9" s="17">
        <v>-1858.6</v>
      </c>
      <c r="D9" s="17">
        <v>-1696.9</v>
      </c>
    </row>
    <row r="10" spans="2:4" ht="12">
      <c r="B10" s="6" t="s">
        <v>9</v>
      </c>
      <c r="C10" s="17">
        <v>-442</v>
      </c>
      <c r="D10" s="17">
        <v>-424</v>
      </c>
    </row>
    <row r="11" spans="2:4" ht="12">
      <c r="B11" s="6" t="s">
        <v>11</v>
      </c>
      <c r="C11" s="17">
        <v>-412.5</v>
      </c>
      <c r="D11" s="17">
        <v>-391.5</v>
      </c>
    </row>
    <row r="12" spans="2:4" ht="12">
      <c r="B12" s="6" t="s">
        <v>12</v>
      </c>
      <c r="C12" s="17">
        <v>-54.4</v>
      </c>
      <c r="D12" s="17">
        <v>-41.8</v>
      </c>
    </row>
    <row r="13" spans="2:4" ht="12">
      <c r="B13" s="6" t="s">
        <v>13</v>
      </c>
      <c r="C13" s="17">
        <v>39.7</v>
      </c>
      <c r="D13" s="17">
        <v>22.2</v>
      </c>
    </row>
    <row r="14" spans="2:4" ht="12">
      <c r="B14" s="6"/>
      <c r="C14" s="18"/>
      <c r="D14" s="18"/>
    </row>
    <row r="15" spans="2:4" ht="12">
      <c r="B15" s="7" t="s">
        <v>14</v>
      </c>
      <c r="C15" s="19">
        <f>SUM(C6:C13)</f>
        <v>470.80000000000047</v>
      </c>
      <c r="D15" s="19">
        <f>SUM(D6:D13)</f>
        <v>414.69999999999925</v>
      </c>
    </row>
    <row r="16" spans="2:4" ht="12">
      <c r="B16" s="6"/>
      <c r="C16" s="21"/>
      <c r="D16" s="21"/>
    </row>
    <row r="17" spans="2:4" ht="12">
      <c r="B17" s="6" t="s">
        <v>15</v>
      </c>
      <c r="C17" s="20">
        <v>8.9</v>
      </c>
      <c r="D17" s="20">
        <v>5.5</v>
      </c>
    </row>
    <row r="18" spans="2:4" ht="12">
      <c r="B18" s="6" t="s">
        <v>16</v>
      </c>
      <c r="C18" s="20">
        <v>56.1</v>
      </c>
      <c r="D18" s="20">
        <v>57.2</v>
      </c>
    </row>
    <row r="19" spans="2:4" ht="12">
      <c r="B19" s="6" t="s">
        <v>17</v>
      </c>
      <c r="C19" s="20">
        <v>-150.4</v>
      </c>
      <c r="D19" s="20">
        <v>-142.2</v>
      </c>
    </row>
    <row r="20" spans="2:4" ht="12">
      <c r="B20" s="8" t="s">
        <v>56</v>
      </c>
      <c r="C20" s="21"/>
      <c r="D20" s="21"/>
    </row>
    <row r="21" spans="2:4" ht="12">
      <c r="B21" s="7" t="s">
        <v>51</v>
      </c>
      <c r="C21" s="19">
        <f>SUM(C17:C19)</f>
        <v>-85.4</v>
      </c>
      <c r="D21" s="19">
        <f>SUM(D17:D19)</f>
        <v>-79.49999999999999</v>
      </c>
    </row>
    <row r="22" spans="2:4" ht="12">
      <c r="B22" s="6"/>
      <c r="C22" s="21"/>
      <c r="D22" s="21"/>
    </row>
    <row r="23" spans="2:4" ht="12">
      <c r="B23" s="6" t="s">
        <v>57</v>
      </c>
      <c r="C23" s="20">
        <v>0</v>
      </c>
      <c r="D23" s="20">
        <v>0</v>
      </c>
    </row>
    <row r="24" spans="2:4" ht="12">
      <c r="B24" s="6"/>
      <c r="C24" s="21"/>
      <c r="D24" s="21"/>
    </row>
    <row r="25" spans="2:4" ht="12">
      <c r="B25" s="7" t="s">
        <v>18</v>
      </c>
      <c r="C25" s="19">
        <f>C15+C21+C23</f>
        <v>385.40000000000043</v>
      </c>
      <c r="D25" s="19">
        <f>D15+D21+D23</f>
        <v>335.19999999999925</v>
      </c>
    </row>
    <row r="26" spans="2:4" ht="12">
      <c r="B26" s="9"/>
      <c r="C26" s="16"/>
      <c r="D26" s="16"/>
    </row>
    <row r="27" spans="2:4" ht="12">
      <c r="B27" s="6" t="s">
        <v>37</v>
      </c>
      <c r="C27" s="20">
        <v>-101</v>
      </c>
      <c r="D27" s="20">
        <v>-90.5</v>
      </c>
    </row>
    <row r="28" spans="2:4" ht="12">
      <c r="B28" s="6"/>
      <c r="C28" s="20"/>
      <c r="D28" s="20"/>
    </row>
    <row r="29" spans="2:4" ht="12">
      <c r="B29" s="7" t="s">
        <v>72</v>
      </c>
      <c r="C29" s="19">
        <v>56.2</v>
      </c>
      <c r="D29" s="19">
        <v>0</v>
      </c>
    </row>
    <row r="30" spans="3:4" ht="12">
      <c r="C30" s="21"/>
      <c r="D30" s="21"/>
    </row>
    <row r="31" spans="2:4" ht="12">
      <c r="B31" s="7" t="s">
        <v>38</v>
      </c>
      <c r="C31" s="19">
        <f>C25+C27+C29</f>
        <v>340.6000000000004</v>
      </c>
      <c r="D31" s="19">
        <f>D25+D27+D29</f>
        <v>244.69999999999925</v>
      </c>
    </row>
    <row r="32" spans="2:4" ht="6" customHeight="1">
      <c r="B32" s="10"/>
      <c r="C32" s="16"/>
      <c r="D32" s="16"/>
    </row>
    <row r="33" spans="2:4" ht="12">
      <c r="B33" s="11" t="s">
        <v>52</v>
      </c>
      <c r="C33" s="22"/>
      <c r="D33" s="22"/>
    </row>
    <row r="34" spans="2:4" ht="12">
      <c r="B34" s="6" t="s">
        <v>53</v>
      </c>
      <c r="C34" s="17">
        <f>+C31-C35</f>
        <v>308.40000000000043</v>
      </c>
      <c r="D34" s="17">
        <f>+D31-D35</f>
        <v>233.09999999999926</v>
      </c>
    </row>
    <row r="35" spans="2:4" ht="12">
      <c r="B35" s="12" t="s">
        <v>54</v>
      </c>
      <c r="C35" s="23">
        <v>32.2</v>
      </c>
      <c r="D35" s="23">
        <v>11.6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6:D36" unlockedFormula="1"/>
    <ignoredError sqref="C15:D15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2">
      <c r="A5" s="32"/>
      <c r="B5" s="33" t="s">
        <v>58</v>
      </c>
      <c r="C5" s="133" t="s">
        <v>73</v>
      </c>
      <c r="D5" s="133" t="s">
        <v>74</v>
      </c>
    </row>
    <row r="6" spans="2:4" ht="12">
      <c r="B6" s="27"/>
      <c r="C6" s="134"/>
      <c r="D6" s="134"/>
    </row>
    <row r="7" spans="1:4" ht="12">
      <c r="A7" s="4" t="s">
        <v>2</v>
      </c>
      <c r="B7" s="27" t="s">
        <v>20</v>
      </c>
      <c r="C7" s="128">
        <v>788.3</v>
      </c>
      <c r="D7" s="128">
        <v>987.1</v>
      </c>
    </row>
    <row r="8" spans="1:4" s="25" customFormat="1" ht="12">
      <c r="A8" s="4" t="s">
        <v>3</v>
      </c>
      <c r="B8" s="27" t="s">
        <v>75</v>
      </c>
      <c r="C8" s="135">
        <v>0</v>
      </c>
      <c r="D8" s="135">
        <v>0</v>
      </c>
    </row>
    <row r="9" spans="1:4" ht="12">
      <c r="A9" s="4" t="s">
        <v>4</v>
      </c>
      <c r="B9" s="27" t="s">
        <v>76</v>
      </c>
      <c r="C9" s="128">
        <v>73</v>
      </c>
      <c r="D9" s="128">
        <v>32.8</v>
      </c>
    </row>
    <row r="10" spans="1:4" ht="12">
      <c r="A10" s="24" t="s">
        <v>3</v>
      </c>
      <c r="B10" s="26" t="s">
        <v>77</v>
      </c>
      <c r="C10" s="29">
        <f>C7+C8+C9</f>
        <v>861.3</v>
      </c>
      <c r="D10" s="29">
        <f>D7+D8+D9</f>
        <v>1019.9</v>
      </c>
    </row>
    <row r="11" spans="2:4" ht="12">
      <c r="B11" s="27"/>
      <c r="C11" s="28"/>
      <c r="D11" s="28"/>
    </row>
    <row r="12" spans="1:4" ht="12">
      <c r="A12" s="4" t="s">
        <v>5</v>
      </c>
      <c r="B12" s="27" t="s">
        <v>78</v>
      </c>
      <c r="C12" s="128">
        <v>-357.2</v>
      </c>
      <c r="D12" s="128">
        <v>-302.6</v>
      </c>
    </row>
    <row r="13" spans="1:4" ht="12">
      <c r="A13" s="4" t="s">
        <v>79</v>
      </c>
      <c r="B13" s="27" t="s">
        <v>80</v>
      </c>
      <c r="C13" s="128">
        <v>-317.9</v>
      </c>
      <c r="D13" s="128">
        <v>-327.2</v>
      </c>
    </row>
    <row r="14" spans="1:4" ht="12">
      <c r="A14" s="24" t="s">
        <v>66</v>
      </c>
      <c r="B14" s="26" t="s">
        <v>81</v>
      </c>
      <c r="C14" s="129">
        <f>+C12+C13</f>
        <v>-675.0999999999999</v>
      </c>
      <c r="D14" s="129">
        <f>+D12+D13</f>
        <v>-629.8</v>
      </c>
    </row>
    <row r="15" spans="2:4" ht="12">
      <c r="B15" s="27"/>
      <c r="C15" s="128"/>
      <c r="D15" s="128"/>
    </row>
    <row r="16" spans="1:4" ht="12">
      <c r="A16" s="24" t="s">
        <v>82</v>
      </c>
      <c r="B16" s="26" t="s">
        <v>83</v>
      </c>
      <c r="C16" s="136">
        <f>+C10+C14</f>
        <v>186.20000000000005</v>
      </c>
      <c r="D16" s="136">
        <f>+D10+D14</f>
        <v>390.1</v>
      </c>
    </row>
    <row r="17" spans="2:4" ht="12">
      <c r="B17" s="30"/>
      <c r="C17" s="128"/>
      <c r="D17" s="128"/>
    </row>
    <row r="18" spans="1:4" ht="12">
      <c r="A18" s="4" t="s">
        <v>69</v>
      </c>
      <c r="B18" s="27" t="s">
        <v>84</v>
      </c>
      <c r="C18" s="130">
        <v>-496.4</v>
      </c>
      <c r="D18" s="130">
        <v>-594.2</v>
      </c>
    </row>
    <row r="19" spans="1:4" ht="12">
      <c r="A19" s="4" t="s">
        <v>85</v>
      </c>
      <c r="B19" s="27" t="s">
        <v>86</v>
      </c>
      <c r="C19" s="130">
        <v>-2522.8</v>
      </c>
      <c r="D19" s="130">
        <v>-2554.3</v>
      </c>
    </row>
    <row r="20" spans="1:4" ht="12">
      <c r="A20" s="4" t="s">
        <v>71</v>
      </c>
      <c r="B20" s="31" t="s">
        <v>87</v>
      </c>
      <c r="C20" s="135"/>
      <c r="D20" s="135">
        <v>0</v>
      </c>
    </row>
    <row r="21" spans="1:4" ht="12">
      <c r="A21" s="24" t="s">
        <v>88</v>
      </c>
      <c r="B21" s="26" t="s">
        <v>89</v>
      </c>
      <c r="C21" s="129">
        <f>SUM(C18:C20)</f>
        <v>-3019.2000000000003</v>
      </c>
      <c r="D21" s="129">
        <f>SUM(D18:D20)</f>
        <v>-3148.5</v>
      </c>
    </row>
    <row r="22" spans="2:4" ht="12">
      <c r="B22" s="30"/>
      <c r="C22" s="137"/>
      <c r="D22" s="137"/>
    </row>
    <row r="23" spans="1:4" ht="12">
      <c r="A23" s="24" t="s">
        <v>90</v>
      </c>
      <c r="B23" s="26" t="s">
        <v>91</v>
      </c>
      <c r="C23" s="136">
        <f>+C16+C21</f>
        <v>-2833</v>
      </c>
      <c r="D23" s="136">
        <f>+D21+D16</f>
        <v>-2758.4</v>
      </c>
    </row>
    <row r="24" spans="2:4" ht="12">
      <c r="B24" s="30"/>
      <c r="C24" s="136"/>
      <c r="D24" s="136"/>
    </row>
    <row r="25" spans="1:4" ht="12">
      <c r="A25" s="24"/>
      <c r="B25" s="26" t="s">
        <v>67</v>
      </c>
      <c r="C25" s="136">
        <v>135.6</v>
      </c>
      <c r="D25" s="136">
        <v>140.8</v>
      </c>
    </row>
    <row r="26" spans="2:4" ht="12">
      <c r="B26" s="31"/>
      <c r="C26" s="129"/>
      <c r="D26" s="129"/>
    </row>
    <row r="27" spans="1:4" ht="12">
      <c r="A27" s="24"/>
      <c r="B27" s="26" t="s">
        <v>70</v>
      </c>
      <c r="C27" s="129">
        <f>C23+C25</f>
        <v>-2697.4</v>
      </c>
      <c r="D27" s="129">
        <f>D23+D25</f>
        <v>-2617.6</v>
      </c>
    </row>
    <row r="28" spans="2:4" ht="12">
      <c r="B28" s="31"/>
      <c r="C28" s="131"/>
      <c r="D28" s="131"/>
    </row>
    <row r="29" spans="2:4" ht="12">
      <c r="B29" s="4" t="s">
        <v>68</v>
      </c>
      <c r="C29" s="130">
        <v>-466.6</v>
      </c>
      <c r="D29" s="130">
        <v>-456.4</v>
      </c>
    </row>
    <row r="30" spans="1:4" ht="12">
      <c r="A30" s="24"/>
      <c r="B30" s="7" t="s">
        <v>92</v>
      </c>
      <c r="C30" s="129">
        <f>+C27+C29</f>
        <v>-3164</v>
      </c>
      <c r="D30" s="129">
        <f>+D27+D29</f>
        <v>-3074</v>
      </c>
    </row>
    <row r="31" spans="3:4" ht="12">
      <c r="C31" s="132"/>
      <c r="D31" s="132"/>
    </row>
    <row r="32" spans="2:4" ht="12">
      <c r="B32" s="4" t="s">
        <v>93</v>
      </c>
      <c r="C32" s="130">
        <v>-139.8</v>
      </c>
      <c r="D32" s="130">
        <v>-153</v>
      </c>
    </row>
    <row r="33" spans="1:4" ht="12">
      <c r="A33" s="24"/>
      <c r="B33" s="7" t="s">
        <v>94</v>
      </c>
      <c r="C33" s="129">
        <f>+C30+C32</f>
        <v>-3303.8</v>
      </c>
      <c r="D33" s="129">
        <f>+D30+D32</f>
        <v>-3227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D14:D33 C14:C3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spans="1:15" s="98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" ht="12">
      <c r="A3" s="35" t="s">
        <v>62</v>
      </c>
      <c r="B3" s="123">
        <v>44469</v>
      </c>
      <c r="C3" s="37" t="s">
        <v>1</v>
      </c>
      <c r="D3" s="123">
        <v>44104</v>
      </c>
      <c r="E3" s="38" t="s">
        <v>1</v>
      </c>
      <c r="F3" s="39" t="s">
        <v>41</v>
      </c>
      <c r="G3" s="40" t="s">
        <v>42</v>
      </c>
    </row>
    <row r="4" spans="1:7" ht="12">
      <c r="A4" s="91" t="s">
        <v>23</v>
      </c>
      <c r="B4" s="121">
        <v>3278.4764353300006</v>
      </c>
      <c r="C4" s="44">
        <f>B4/$B$4</f>
        <v>1</v>
      </c>
      <c r="D4" s="121">
        <v>2184.69978366</v>
      </c>
      <c r="E4" s="44">
        <f>D4/$D$4</f>
        <v>1</v>
      </c>
      <c r="F4" s="138">
        <f>B4-D4</f>
        <v>1093.7766516700008</v>
      </c>
      <c r="G4" s="45">
        <f>B4/D4-1</f>
        <v>0.5006530690627022</v>
      </c>
    </row>
    <row r="5" spans="1:15" ht="12">
      <c r="A5" s="92" t="s">
        <v>21</v>
      </c>
      <c r="B5" s="139">
        <v>-2864.6644496700005</v>
      </c>
      <c r="C5" s="47">
        <f>B5/$B$4</f>
        <v>-0.8737791794991666</v>
      </c>
      <c r="D5" s="139">
        <v>-1857.25753081</v>
      </c>
      <c r="E5" s="47">
        <f>D5/$D$4</f>
        <v>-0.8501202520826728</v>
      </c>
      <c r="F5" s="140">
        <f>B5-D5</f>
        <v>-1007.4069188600006</v>
      </c>
      <c r="G5" s="48">
        <f>B5/D5-1</f>
        <v>0.5424163866066778</v>
      </c>
      <c r="H5" s="98"/>
      <c r="I5" s="98"/>
      <c r="J5" s="98"/>
      <c r="K5" s="98"/>
      <c r="L5" s="98"/>
      <c r="M5" s="98"/>
      <c r="N5" s="98"/>
      <c r="O5" s="98"/>
    </row>
    <row r="6" spans="1:15" s="98" customFormat="1" ht="12">
      <c r="A6" s="92" t="s">
        <v>9</v>
      </c>
      <c r="B6" s="139">
        <v>-92.9453786</v>
      </c>
      <c r="C6" s="47">
        <f>B6/$B$4</f>
        <v>-0.02835017436708964</v>
      </c>
      <c r="D6" s="139">
        <v>-84.4</v>
      </c>
      <c r="E6" s="47">
        <f>D6/$D$4</f>
        <v>-0.038632310320736954</v>
      </c>
      <c r="F6" s="140">
        <f>B6-D6</f>
        <v>-8.545378599999992</v>
      </c>
      <c r="G6" s="48">
        <f>B6/D6-1</f>
        <v>0.1012485616113743</v>
      </c>
      <c r="H6" s="3"/>
      <c r="I6" s="3"/>
      <c r="J6" s="3"/>
      <c r="K6" s="3"/>
      <c r="L6" s="3"/>
      <c r="M6" s="3"/>
      <c r="N6" s="3"/>
      <c r="O6" s="3"/>
    </row>
    <row r="7" spans="1:7" ht="12">
      <c r="A7" s="92" t="s">
        <v>13</v>
      </c>
      <c r="B7" s="49">
        <v>12.515888110000002</v>
      </c>
      <c r="C7" s="50">
        <f>B7/$B$4</f>
        <v>0.0038175928230334204</v>
      </c>
      <c r="D7" s="49">
        <v>6.851689610000001</v>
      </c>
      <c r="E7" s="50">
        <f>D7/$D$4</f>
        <v>0.0031362156307451327</v>
      </c>
      <c r="F7" s="139">
        <f>B7-D7</f>
        <v>5.664198500000001</v>
      </c>
      <c r="G7" s="48">
        <f>B7/D7-1</f>
        <v>0.8266863828351385</v>
      </c>
    </row>
    <row r="8" spans="1:7" ht="12">
      <c r="A8" s="93" t="s">
        <v>22</v>
      </c>
      <c r="B8" s="51">
        <f>SUM(B4:B7)</f>
        <v>333.3824951700001</v>
      </c>
      <c r="C8" s="52">
        <f>B8/$B$4</f>
        <v>0.10168823895677716</v>
      </c>
      <c r="D8" s="51">
        <f>SUM(D4:D7)</f>
        <v>249.89394245999992</v>
      </c>
      <c r="E8" s="52">
        <f>D8/$D$4</f>
        <v>0.11438365322733532</v>
      </c>
      <c r="F8" s="53">
        <f>B8-D8</f>
        <v>83.48855271000016</v>
      </c>
      <c r="G8" s="54">
        <f>B8/D8-1</f>
        <v>0.3340959444159557</v>
      </c>
    </row>
    <row r="9" spans="8:15" ht="12">
      <c r="H9" s="98"/>
      <c r="I9" s="98"/>
      <c r="J9" s="98"/>
      <c r="K9" s="98"/>
      <c r="L9" s="98"/>
      <c r="M9" s="98"/>
      <c r="N9" s="98"/>
      <c r="O9" s="98"/>
    </row>
    <row r="10" spans="1:5" ht="15" customHeight="1">
      <c r="A10" s="35" t="s">
        <v>43</v>
      </c>
      <c r="B10" s="123">
        <f>B3</f>
        <v>44469</v>
      </c>
      <c r="C10" s="123">
        <f>D3</f>
        <v>44104</v>
      </c>
      <c r="D10" s="36" t="s">
        <v>41</v>
      </c>
      <c r="E10" s="41" t="s">
        <v>42</v>
      </c>
    </row>
    <row r="11" spans="1:5" ht="12">
      <c r="A11" s="92" t="s">
        <v>44</v>
      </c>
      <c r="B11" s="55">
        <v>1878.8354272008496</v>
      </c>
      <c r="C11" s="55">
        <v>1688.9296340492576</v>
      </c>
      <c r="D11" s="56">
        <f>B11-C11</f>
        <v>189.90579315159198</v>
      </c>
      <c r="E11" s="48">
        <f>B11/C11-1</f>
        <v>0.11244150693021315</v>
      </c>
    </row>
    <row r="12" spans="1:5" ht="12">
      <c r="A12" s="92" t="s">
        <v>46</v>
      </c>
      <c r="B12" s="55">
        <v>11473.069822384803</v>
      </c>
      <c r="C12" s="55">
        <v>8774.952034961192</v>
      </c>
      <c r="D12" s="56">
        <f>B12-C12</f>
        <v>2698.117787423611</v>
      </c>
      <c r="E12" s="48">
        <f>B12/C12-1</f>
        <v>0.30747949124664853</v>
      </c>
    </row>
    <row r="13" spans="1:5" ht="12">
      <c r="A13" s="116" t="s">
        <v>24</v>
      </c>
      <c r="B13" s="57">
        <v>9223.6</v>
      </c>
      <c r="C13" s="57">
        <v>6740.4</v>
      </c>
      <c r="D13" s="56">
        <f>B13-C13</f>
        <v>2483.2000000000007</v>
      </c>
      <c r="E13" s="58">
        <f>B13/C13-1</f>
        <v>0.3684054358791764</v>
      </c>
    </row>
    <row r="14" spans="1:5" ht="12">
      <c r="A14" s="99" t="s">
        <v>45</v>
      </c>
      <c r="B14" s="59">
        <v>324.60762448636376</v>
      </c>
      <c r="C14" s="59">
        <v>284.365115780861</v>
      </c>
      <c r="D14" s="60">
        <f>B14-C14</f>
        <v>40.24250870550276</v>
      </c>
      <c r="E14" s="61">
        <f>B14/C14-1</f>
        <v>0.14151703733067822</v>
      </c>
    </row>
    <row r="15" spans="1:5" ht="12">
      <c r="A15" s="117"/>
      <c r="B15" s="118"/>
      <c r="C15" s="118"/>
      <c r="D15" s="119"/>
      <c r="E15" s="34"/>
    </row>
    <row r="16" spans="1:5" ht="12">
      <c r="A16" s="42" t="s">
        <v>47</v>
      </c>
      <c r="B16" s="123">
        <f>B10</f>
        <v>44469</v>
      </c>
      <c r="C16" s="123">
        <f>C10</f>
        <v>44104</v>
      </c>
      <c r="D16" s="36" t="s">
        <v>41</v>
      </c>
      <c r="E16" s="41" t="s">
        <v>42</v>
      </c>
    </row>
    <row r="17" spans="1:7" s="98" customFormat="1" ht="12">
      <c r="A17" s="91" t="s">
        <v>22</v>
      </c>
      <c r="B17" s="43">
        <f>B8</f>
        <v>333.3824951700001</v>
      </c>
      <c r="C17" s="43">
        <f>D8</f>
        <v>249.89394245999992</v>
      </c>
      <c r="D17" s="139">
        <f>B17-C17</f>
        <v>83.48855271000016</v>
      </c>
      <c r="E17" s="48">
        <f>B17/C17-1</f>
        <v>0.3340959444159557</v>
      </c>
      <c r="F17" s="3"/>
      <c r="G17" s="3"/>
    </row>
    <row r="18" spans="1:5" ht="12">
      <c r="A18" s="92" t="s">
        <v>48</v>
      </c>
      <c r="B18" s="43">
        <v>883.2733896000013</v>
      </c>
      <c r="C18" s="43">
        <v>806.2</v>
      </c>
      <c r="D18" s="139">
        <f>B18-C18</f>
        <v>77.07338960000129</v>
      </c>
      <c r="E18" s="48">
        <f>B18/C18-1</f>
        <v>0.09560083056313728</v>
      </c>
    </row>
    <row r="19" spans="1:5" ht="12">
      <c r="A19" s="99" t="s">
        <v>49</v>
      </c>
      <c r="B19" s="76">
        <f>+B17/B18</f>
        <v>0.37743975885085307</v>
      </c>
      <c r="C19" s="76">
        <f>+C17/C18</f>
        <v>0.309965197792111</v>
      </c>
      <c r="D19" s="77">
        <f>+(B19-C19)*100</f>
        <v>6.747456105874205</v>
      </c>
      <c r="E19" s="7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>
      <c r="A2" s="98"/>
    </row>
    <row r="3" spans="1:7" ht="12">
      <c r="A3" s="62" t="s">
        <v>62</v>
      </c>
      <c r="B3" s="124">
        <f>+Gas!B3</f>
        <v>44469</v>
      </c>
      <c r="C3" s="63" t="s">
        <v>1</v>
      </c>
      <c r="D3" s="124">
        <f>+Gas!D3</f>
        <v>44104</v>
      </c>
      <c r="E3" s="63" t="s">
        <v>1</v>
      </c>
      <c r="F3" s="64" t="s">
        <v>41</v>
      </c>
      <c r="G3" s="65" t="s">
        <v>42</v>
      </c>
    </row>
    <row r="4" spans="1:7" ht="12">
      <c r="A4" s="91" t="s">
        <v>23</v>
      </c>
      <c r="B4" s="141">
        <v>1760.24256181</v>
      </c>
      <c r="C4" s="44">
        <f>B4/$B$4</f>
        <v>1</v>
      </c>
      <c r="D4" s="141">
        <v>1701.99608509</v>
      </c>
      <c r="E4" s="44">
        <f>+D4/D$4</f>
        <v>1</v>
      </c>
      <c r="F4" s="138">
        <f>B4-D4</f>
        <v>58.246476720000146</v>
      </c>
      <c r="G4" s="45">
        <f>B4/D4-1</f>
        <v>0.03422245046875072</v>
      </c>
    </row>
    <row r="5" spans="1:7" ht="12">
      <c r="A5" s="92" t="s">
        <v>21</v>
      </c>
      <c r="B5" s="139">
        <v>-1630.2696693599992</v>
      </c>
      <c r="C5" s="47">
        <f>B5/$B$4</f>
        <v>-0.9261619419562529</v>
      </c>
      <c r="D5" s="139">
        <v>-1527.4442632899998</v>
      </c>
      <c r="E5" s="47">
        <f>+D5/D$4</f>
        <v>-0.8974428770259069</v>
      </c>
      <c r="F5" s="140">
        <f>B5-D5</f>
        <v>-102.82540606999942</v>
      </c>
      <c r="G5" s="48">
        <f>B5/D5-1</f>
        <v>0.06731859783120409</v>
      </c>
    </row>
    <row r="6" spans="1:7" ht="12">
      <c r="A6" s="92" t="s">
        <v>9</v>
      </c>
      <c r="B6" s="139">
        <v>-34.5911601</v>
      </c>
      <c r="C6" s="47">
        <f>B6/$B$4</f>
        <v>-0.01965135990373454</v>
      </c>
      <c r="D6" s="139">
        <v>-36.05071306</v>
      </c>
      <c r="E6" s="47">
        <f>+D6/D$4</f>
        <v>-0.02118143124758931</v>
      </c>
      <c r="F6" s="140">
        <f>B6-D6</f>
        <v>1.4595529599999963</v>
      </c>
      <c r="G6" s="48">
        <f>B6/D6-1</f>
        <v>-0.04048610515888629</v>
      </c>
    </row>
    <row r="7" spans="1:7" ht="12">
      <c r="A7" s="92" t="s">
        <v>13</v>
      </c>
      <c r="B7" s="55">
        <v>8.15435862</v>
      </c>
      <c r="C7" s="50">
        <f>B7/$B$4</f>
        <v>0.004632519856590184</v>
      </c>
      <c r="D7" s="55">
        <v>6.30286702</v>
      </c>
      <c r="E7" s="50">
        <f>+D7/D$4</f>
        <v>0.003703220633240593</v>
      </c>
      <c r="F7" s="139">
        <f>B7-D7</f>
        <v>1.8514916000000001</v>
      </c>
      <c r="G7" s="48">
        <f>B7/D7-1</f>
        <v>0.2937538732968541</v>
      </c>
    </row>
    <row r="8" spans="1:7" ht="12">
      <c r="A8" s="93" t="s">
        <v>22</v>
      </c>
      <c r="B8" s="74">
        <f>SUM(B4:B7)</f>
        <v>103.53609097000093</v>
      </c>
      <c r="C8" s="52">
        <f>B8/$B$4</f>
        <v>0.05881921799660277</v>
      </c>
      <c r="D8" s="74">
        <f>SUM(D4:D7)</f>
        <v>144.8039757600002</v>
      </c>
      <c r="E8" s="52">
        <f>+D8/D$4</f>
        <v>0.08507891235974442</v>
      </c>
      <c r="F8" s="53">
        <f>B8-D8</f>
        <v>-41.267884789999286</v>
      </c>
      <c r="G8" s="54">
        <f>B8/D8-1</f>
        <v>-0.2849913793692872</v>
      </c>
    </row>
    <row r="10" spans="1:5" ht="12">
      <c r="A10" s="62" t="s">
        <v>43</v>
      </c>
      <c r="B10" s="124">
        <f>+B3</f>
        <v>44469</v>
      </c>
      <c r="C10" s="124">
        <f>+D3</f>
        <v>44104</v>
      </c>
      <c r="D10" s="64" t="s">
        <v>41</v>
      </c>
      <c r="E10" s="66" t="s">
        <v>42</v>
      </c>
    </row>
    <row r="11" spans="1:5" ht="12">
      <c r="A11" s="95" t="s">
        <v>64</v>
      </c>
      <c r="B11" s="49">
        <v>8719.444990023012</v>
      </c>
      <c r="C11" s="49">
        <v>9477.741083384286</v>
      </c>
      <c r="D11" s="56">
        <f>B11-C11</f>
        <v>-758.296093361274</v>
      </c>
      <c r="E11" s="48">
        <f>B11/C11-1</f>
        <v>-0.08000810390259194</v>
      </c>
    </row>
    <row r="12" spans="1:5" ht="12">
      <c r="A12" s="96" t="s">
        <v>65</v>
      </c>
      <c r="B12" s="87">
        <v>2079.8331599203875</v>
      </c>
      <c r="C12" s="87">
        <v>2048.715265130101</v>
      </c>
      <c r="D12" s="75">
        <f>B12-C12</f>
        <v>31.1178947902863</v>
      </c>
      <c r="E12" s="61">
        <f>B12/C12-1</f>
        <v>0.015188979805990765</v>
      </c>
    </row>
    <row r="13" spans="2:5" ht="12">
      <c r="B13" s="4"/>
      <c r="C13" s="4"/>
      <c r="D13" s="4"/>
      <c r="E13" s="4"/>
    </row>
    <row r="14" spans="1:5" ht="12">
      <c r="A14" s="67" t="s">
        <v>47</v>
      </c>
      <c r="B14" s="124">
        <f>+B10</f>
        <v>44469</v>
      </c>
      <c r="C14" s="124">
        <f>+D3</f>
        <v>44104</v>
      </c>
      <c r="D14" s="64" t="s">
        <v>41</v>
      </c>
      <c r="E14" s="66" t="s">
        <v>42</v>
      </c>
    </row>
    <row r="15" spans="1:7" s="98" customFormat="1" ht="12">
      <c r="A15" s="91" t="s">
        <v>22</v>
      </c>
      <c r="B15" s="43">
        <f>B8</f>
        <v>103.53609097000093</v>
      </c>
      <c r="C15" s="43">
        <f>D8</f>
        <v>144.8039757600002</v>
      </c>
      <c r="D15" s="139">
        <f>B15-C15</f>
        <v>-41.267884789999286</v>
      </c>
      <c r="E15" s="48">
        <f>B15/C15-1</f>
        <v>-0.2849913793692872</v>
      </c>
      <c r="F15" s="3"/>
      <c r="G15" s="3"/>
    </row>
    <row r="16" spans="1:5" ht="12">
      <c r="A16" s="92" t="s">
        <v>48</v>
      </c>
      <c r="B16" s="43">
        <f>+Gas!B18</f>
        <v>883.2733896000013</v>
      </c>
      <c r="C16" s="43">
        <f>+Gas!C18</f>
        <v>806.2</v>
      </c>
      <c r="D16" s="139">
        <f>B16-C16</f>
        <v>77.07338960000129</v>
      </c>
      <c r="E16" s="48">
        <f>B16/C16-1</f>
        <v>0.09560083056313728</v>
      </c>
    </row>
    <row r="17" spans="1:5" ht="12">
      <c r="A17" s="99" t="s">
        <v>49</v>
      </c>
      <c r="B17" s="76">
        <f>+B15/B16</f>
        <v>0.1172186235757518</v>
      </c>
      <c r="C17" s="76">
        <f>+C15/C16</f>
        <v>0.17961296918878716</v>
      </c>
      <c r="D17" s="77">
        <f>+(B17-C17)*100</f>
        <v>-6.239434561303536</v>
      </c>
      <c r="E17" s="78"/>
    </row>
    <row r="19" ht="12">
      <c r="D19" s="10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68" t="s">
        <v>62</v>
      </c>
      <c r="B3" s="125">
        <f>+Electricity!B3</f>
        <v>44469</v>
      </c>
      <c r="C3" s="69" t="s">
        <v>1</v>
      </c>
      <c r="D3" s="125">
        <f>+Electricity!D3</f>
        <v>44104</v>
      </c>
      <c r="E3" s="69" t="s">
        <v>1</v>
      </c>
      <c r="F3" s="70" t="s">
        <v>41</v>
      </c>
      <c r="G3" s="71" t="s">
        <v>42</v>
      </c>
    </row>
    <row r="4" spans="1:7" ht="12">
      <c r="A4" s="101" t="s">
        <v>23</v>
      </c>
      <c r="B4" s="142">
        <v>696.5296478500001</v>
      </c>
      <c r="C4" s="44">
        <f>B4/$B$4</f>
        <v>1</v>
      </c>
      <c r="D4" s="142">
        <v>655.8928111799999</v>
      </c>
      <c r="E4" s="44">
        <f>D4/$D$4</f>
        <v>1</v>
      </c>
      <c r="F4" s="138">
        <f>B4-D4</f>
        <v>40.63683667000021</v>
      </c>
      <c r="G4" s="45">
        <f>B4/D4-1</f>
        <v>0.06195652090909731</v>
      </c>
    </row>
    <row r="5" spans="1:7" ht="12">
      <c r="A5" s="102" t="s">
        <v>21</v>
      </c>
      <c r="B5" s="139">
        <v>-360.87251492000007</v>
      </c>
      <c r="C5" s="47">
        <f>B5/$B$4</f>
        <v>-0.5181007241169369</v>
      </c>
      <c r="D5" s="139">
        <v>-320.74482204</v>
      </c>
      <c r="E5" s="47">
        <f>D5/$D$4</f>
        <v>-0.4890201822199518</v>
      </c>
      <c r="F5" s="140">
        <f>B5-D5</f>
        <v>-40.1276928800001</v>
      </c>
      <c r="G5" s="48">
        <f>B5/D5-1</f>
        <v>0.12510784312831635</v>
      </c>
    </row>
    <row r="6" spans="1:7" ht="12">
      <c r="A6" s="102" t="s">
        <v>9</v>
      </c>
      <c r="B6" s="139">
        <v>-140.70146036</v>
      </c>
      <c r="C6" s="47">
        <f>B6/$B$4</f>
        <v>-0.2020035482973447</v>
      </c>
      <c r="D6" s="139">
        <v>-136.96357785</v>
      </c>
      <c r="E6" s="47">
        <f>D6/$D$4</f>
        <v>-0.2088200625397805</v>
      </c>
      <c r="F6" s="140">
        <f>B6-D6</f>
        <v>-3.7378825099999915</v>
      </c>
      <c r="G6" s="48">
        <f>B6/D6-1</f>
        <v>0.027291069411852442</v>
      </c>
    </row>
    <row r="7" spans="1:7" ht="12">
      <c r="A7" s="102" t="s">
        <v>13</v>
      </c>
      <c r="B7" s="55">
        <v>3.5626511499999998</v>
      </c>
      <c r="C7" s="50">
        <f>B7/$B$4</f>
        <v>0.005114859304262133</v>
      </c>
      <c r="D7" s="55">
        <v>2.8907216300000003</v>
      </c>
      <c r="E7" s="50">
        <f>D7/$D$4</f>
        <v>0.004407307994120834</v>
      </c>
      <c r="F7" s="56">
        <f>B7-D7</f>
        <v>0.6719295199999995</v>
      </c>
      <c r="G7" s="48">
        <f>B7/D7-1</f>
        <v>0.23244352310741156</v>
      </c>
    </row>
    <row r="8" spans="1:7" ht="12">
      <c r="A8" s="103" t="s">
        <v>22</v>
      </c>
      <c r="B8" s="74">
        <f>SUM(B4:B7)</f>
        <v>198.51832371999998</v>
      </c>
      <c r="C8" s="52">
        <f>B8/$B$4</f>
        <v>0.28501058688998054</v>
      </c>
      <c r="D8" s="74">
        <f>SUM(D4:D7)</f>
        <v>201.07513291999987</v>
      </c>
      <c r="E8" s="52">
        <f>D8/$D$4</f>
        <v>0.30656706323438854</v>
      </c>
      <c r="F8" s="53">
        <f>B8-D8</f>
        <v>-2.55680919999989</v>
      </c>
      <c r="G8" s="54">
        <f>B8/D8-1</f>
        <v>-0.012715690711576633</v>
      </c>
    </row>
    <row r="9" spans="1:7" ht="12">
      <c r="A9" s="104"/>
      <c r="B9" s="104"/>
      <c r="C9" s="104"/>
      <c r="D9" s="104"/>
      <c r="E9" s="104"/>
      <c r="F9" s="104"/>
      <c r="G9" s="104"/>
    </row>
    <row r="10" spans="1:5" ht="12">
      <c r="A10" s="68" t="s">
        <v>43</v>
      </c>
      <c r="B10" s="125">
        <f>+B3</f>
        <v>44469</v>
      </c>
      <c r="C10" s="125">
        <f>+D3</f>
        <v>44104</v>
      </c>
      <c r="D10" s="70" t="s">
        <v>41</v>
      </c>
      <c r="E10" s="72" t="s">
        <v>42</v>
      </c>
    </row>
    <row r="11" spans="1:5" ht="12">
      <c r="A11" s="101" t="s">
        <v>63</v>
      </c>
      <c r="B11" s="104"/>
      <c r="C11" s="104"/>
      <c r="D11" s="104"/>
      <c r="E11" s="106"/>
    </row>
    <row r="12" spans="1:5" ht="12">
      <c r="A12" s="107" t="s">
        <v>55</v>
      </c>
      <c r="B12" s="43">
        <v>218.51496127983353</v>
      </c>
      <c r="C12" s="43">
        <v>215.89126257968118</v>
      </c>
      <c r="D12" s="139">
        <f>B12-C12</f>
        <v>2.623698700152346</v>
      </c>
      <c r="E12" s="48">
        <f>B12/C12-1</f>
        <v>0.012152871166724477</v>
      </c>
    </row>
    <row r="13" spans="1:5" ht="12">
      <c r="A13" s="107" t="s">
        <v>27</v>
      </c>
      <c r="B13" s="43">
        <v>184.13921342036625</v>
      </c>
      <c r="C13" s="43">
        <v>183.5361452724167</v>
      </c>
      <c r="D13" s="139">
        <f>B13-C13</f>
        <v>0.603068147949557</v>
      </c>
      <c r="E13" s="48">
        <f>B13/C13-1</f>
        <v>0.003285827688352283</v>
      </c>
    </row>
    <row r="14" spans="1:5" ht="12">
      <c r="A14" s="108" t="s">
        <v>26</v>
      </c>
      <c r="B14" s="59">
        <v>181.73289437751893</v>
      </c>
      <c r="C14" s="59">
        <v>180.31412575882942</v>
      </c>
      <c r="D14" s="75">
        <f>B14-C14</f>
        <v>1.418768618689512</v>
      </c>
      <c r="E14" s="61">
        <f>B14/C14-1</f>
        <v>0.007868316543248044</v>
      </c>
    </row>
    <row r="15" spans="2:5" ht="12">
      <c r="B15" s="114"/>
      <c r="C15" s="114"/>
      <c r="D15" s="46"/>
      <c r="E15" s="115"/>
    </row>
    <row r="16" spans="1:5" ht="12">
      <c r="A16" s="73" t="s">
        <v>47</v>
      </c>
      <c r="B16" s="125">
        <f>+B10</f>
        <v>44469</v>
      </c>
      <c r="C16" s="125">
        <f>+C10</f>
        <v>44104</v>
      </c>
      <c r="D16" s="70" t="s">
        <v>41</v>
      </c>
      <c r="E16" s="72" t="s">
        <v>42</v>
      </c>
    </row>
    <row r="17" spans="1:7" s="25" customFormat="1" ht="12">
      <c r="A17" s="101" t="s">
        <v>22</v>
      </c>
      <c r="B17" s="43">
        <f>B8</f>
        <v>198.51832371999998</v>
      </c>
      <c r="C17" s="43">
        <f>D8</f>
        <v>201.07513291999987</v>
      </c>
      <c r="D17" s="139">
        <f>B17-C17</f>
        <v>-2.55680919999989</v>
      </c>
      <c r="E17" s="48">
        <f>B17/C17-1</f>
        <v>-0.012715690711576633</v>
      </c>
      <c r="F17" s="4"/>
      <c r="G17" s="4"/>
    </row>
    <row r="18" spans="1:5" ht="12">
      <c r="A18" s="102" t="s">
        <v>48</v>
      </c>
      <c r="B18" s="43">
        <f>+Electricity!B16</f>
        <v>883.2733896000013</v>
      </c>
      <c r="C18" s="43">
        <f>+Electricity!C16</f>
        <v>806.2</v>
      </c>
      <c r="D18" s="139">
        <f>B18-C18</f>
        <v>77.07338960000129</v>
      </c>
      <c r="E18" s="48">
        <f>B18/C18-1</f>
        <v>0.09560083056313728</v>
      </c>
    </row>
    <row r="19" spans="1:5" ht="12">
      <c r="A19" s="110" t="s">
        <v>49</v>
      </c>
      <c r="B19" s="76">
        <f>+B17/B18</f>
        <v>0.2247529768896365</v>
      </c>
      <c r="C19" s="76">
        <f>+C17/C18</f>
        <v>0.24941098104688647</v>
      </c>
      <c r="D19" s="77">
        <f>+(B19-C19)*100</f>
        <v>-2.4658004157249973</v>
      </c>
      <c r="E19" s="78"/>
    </row>
    <row r="22" ht="12">
      <c r="D22" s="111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79" t="s">
        <v>62</v>
      </c>
      <c r="B3" s="126">
        <f>+Water!B3</f>
        <v>44469</v>
      </c>
      <c r="C3" s="80" t="s">
        <v>1</v>
      </c>
      <c r="D3" s="126">
        <f>+Water!D3</f>
        <v>44104</v>
      </c>
      <c r="E3" s="80" t="s">
        <v>1</v>
      </c>
      <c r="F3" s="81" t="s">
        <v>41</v>
      </c>
      <c r="G3" s="82" t="s">
        <v>42</v>
      </c>
    </row>
    <row r="4" spans="1:7" ht="12">
      <c r="A4" s="101" t="s">
        <v>23</v>
      </c>
      <c r="B4" s="142">
        <v>974.3759493800001</v>
      </c>
      <c r="C4" s="44">
        <f>B4/$B$4</f>
        <v>1</v>
      </c>
      <c r="D4" s="142">
        <v>863.8424703000001</v>
      </c>
      <c r="E4" s="44">
        <f>D4/$D$4</f>
        <v>1</v>
      </c>
      <c r="F4" s="138">
        <f>B4-D4</f>
        <v>110.53347908</v>
      </c>
      <c r="G4" s="45">
        <f>B4/D4-1</f>
        <v>0.1279555970912305</v>
      </c>
    </row>
    <row r="5" spans="1:7" ht="12">
      <c r="A5" s="102" t="s">
        <v>21</v>
      </c>
      <c r="B5" s="139">
        <v>-611.88187847</v>
      </c>
      <c r="C5" s="47">
        <f>B5/$B$4</f>
        <v>-0.627973092787587</v>
      </c>
      <c r="D5" s="139">
        <v>-533.7742684400001</v>
      </c>
      <c r="E5" s="47">
        <f>D5/$D$4</f>
        <v>-0.617906952704731</v>
      </c>
      <c r="F5" s="140">
        <f>B5-D5</f>
        <v>-78.10761002999982</v>
      </c>
      <c r="G5" s="48">
        <f>B5/D5-1</f>
        <v>0.1463307893396133</v>
      </c>
    </row>
    <row r="6" spans="1:7" ht="12">
      <c r="A6" s="102" t="s">
        <v>9</v>
      </c>
      <c r="B6" s="139">
        <v>-158.45658496000001</v>
      </c>
      <c r="C6" s="47">
        <f>B6/$B$4</f>
        <v>-0.16262366190465463</v>
      </c>
      <c r="D6" s="139">
        <v>-151.64935442999996</v>
      </c>
      <c r="E6" s="47">
        <f>D6/$D$4</f>
        <v>-0.17555209386421383</v>
      </c>
      <c r="F6" s="140">
        <f>B6-D6</f>
        <v>-6.807230530000055</v>
      </c>
      <c r="G6" s="48">
        <f>B6/D6-1</f>
        <v>0.04488796246832827</v>
      </c>
    </row>
    <row r="7" spans="1:7" ht="12">
      <c r="A7" s="102" t="s">
        <v>13</v>
      </c>
      <c r="B7" s="55">
        <v>14.36117193</v>
      </c>
      <c r="C7" s="50">
        <f>B7/$B$4</f>
        <v>0.014738840730970504</v>
      </c>
      <c r="D7" s="55">
        <v>4.886861809999999</v>
      </c>
      <c r="E7" s="50">
        <f>D7/$D$4</f>
        <v>0.005657121498440407</v>
      </c>
      <c r="F7" s="56">
        <f>B7-D7</f>
        <v>9.47431012</v>
      </c>
      <c r="G7" s="48">
        <f>B7/D7-1</f>
        <v>1.9387309255630458</v>
      </c>
    </row>
    <row r="8" spans="1:7" ht="12">
      <c r="A8" s="103" t="s">
        <v>22</v>
      </c>
      <c r="B8" s="74">
        <f>SUM(B4:B7)</f>
        <v>218.39865788000012</v>
      </c>
      <c r="C8" s="52">
        <f>B8/$B$4</f>
        <v>0.22414208603872887</v>
      </c>
      <c r="D8" s="74">
        <f>SUM(D4:D7)</f>
        <v>183.30570923999997</v>
      </c>
      <c r="E8" s="52">
        <f>D8/$D$4</f>
        <v>0.21219807492949558</v>
      </c>
      <c r="F8" s="53">
        <f>B8-D8</f>
        <v>35.092948640000145</v>
      </c>
      <c r="G8" s="54">
        <f>B8/D8-1</f>
        <v>0.19144492981423378</v>
      </c>
    </row>
    <row r="9" spans="1:7" ht="12">
      <c r="A9" s="104"/>
      <c r="B9" s="104"/>
      <c r="C9" s="104"/>
      <c r="D9" s="104"/>
      <c r="E9" s="104"/>
      <c r="F9" s="104"/>
      <c r="G9" s="104"/>
    </row>
    <row r="10" spans="1:7" ht="12">
      <c r="A10" s="79" t="s">
        <v>25</v>
      </c>
      <c r="B10" s="126">
        <f>+B3</f>
        <v>44469</v>
      </c>
      <c r="C10" s="83" t="s">
        <v>1</v>
      </c>
      <c r="D10" s="126">
        <f>+D3</f>
        <v>44104</v>
      </c>
      <c r="E10" s="83" t="s">
        <v>1</v>
      </c>
      <c r="F10" s="81" t="s">
        <v>41</v>
      </c>
      <c r="G10" s="84" t="s">
        <v>42</v>
      </c>
    </row>
    <row r="11" spans="1:7" ht="12">
      <c r="A11" s="107" t="s">
        <v>28</v>
      </c>
      <c r="B11" s="120">
        <v>1677.891433</v>
      </c>
      <c r="C11" s="47">
        <f>B11/$D$4</f>
        <v>1.942358115846391</v>
      </c>
      <c r="D11" s="120">
        <v>1644.674790999998</v>
      </c>
      <c r="E11" s="50">
        <f aca="true" t="shared" si="0" ref="E11:E22">+D11/D$15</f>
        <v>0.3390723014669981</v>
      </c>
      <c r="F11" s="139">
        <f>B11-D11</f>
        <v>33.21664200000191</v>
      </c>
      <c r="G11" s="48">
        <f>B11/D11-1</f>
        <v>0.020196480290067154</v>
      </c>
    </row>
    <row r="12" spans="1:7" ht="12">
      <c r="A12" s="107" t="s">
        <v>29</v>
      </c>
      <c r="B12" s="120">
        <v>1714.8438019999999</v>
      </c>
      <c r="C12" s="50">
        <f aca="true" t="shared" si="1" ref="C12:C22">B12/$B$15</f>
        <v>0.3429097744322412</v>
      </c>
      <c r="D12" s="120">
        <v>1591.3567870000022</v>
      </c>
      <c r="E12" s="50">
        <f t="shared" si="0"/>
        <v>0.32808006249985683</v>
      </c>
      <c r="F12" s="139">
        <f aca="true" t="shared" si="2" ref="F12:F21">B12-D12</f>
        <v>123.48701499999765</v>
      </c>
      <c r="G12" s="48">
        <f aca="true" t="shared" si="3" ref="G12:G22">B12/D12-1</f>
        <v>0.07759857249409996</v>
      </c>
    </row>
    <row r="13" spans="1:7" ht="12">
      <c r="A13" s="112" t="s">
        <v>39</v>
      </c>
      <c r="B13" s="86">
        <f>SUM(B11:B12)</f>
        <v>3392.735235</v>
      </c>
      <c r="C13" s="52">
        <f t="shared" si="1"/>
        <v>0.6784303461255808</v>
      </c>
      <c r="D13" s="86">
        <f>SUM(D11:D12)</f>
        <v>3236.031578</v>
      </c>
      <c r="E13" s="52">
        <f t="shared" si="0"/>
        <v>0.6671523639668548</v>
      </c>
      <c r="F13" s="53">
        <f t="shared" si="2"/>
        <v>156.70365700000002</v>
      </c>
      <c r="G13" s="54">
        <f t="shared" si="3"/>
        <v>0.04842463777712869</v>
      </c>
    </row>
    <row r="14" spans="1:7" ht="12">
      <c r="A14" s="107" t="s">
        <v>40</v>
      </c>
      <c r="B14" s="120">
        <v>1608.1248449999998</v>
      </c>
      <c r="C14" s="50">
        <f t="shared" si="1"/>
        <v>0.3215696538744191</v>
      </c>
      <c r="D14" s="120">
        <v>1614.4819670000006</v>
      </c>
      <c r="E14" s="50">
        <f t="shared" si="0"/>
        <v>0.3328476360331451</v>
      </c>
      <c r="F14" s="139">
        <f t="shared" si="2"/>
        <v>-6.3571220000008</v>
      </c>
      <c r="G14" s="48">
        <f t="shared" si="3"/>
        <v>-0.003937561477886042</v>
      </c>
    </row>
    <row r="15" spans="1:7" s="25" customFormat="1" ht="12">
      <c r="A15" s="113" t="s">
        <v>30</v>
      </c>
      <c r="B15" s="86">
        <f>SUM(B13:B14)</f>
        <v>5000.86008</v>
      </c>
      <c r="C15" s="52">
        <f t="shared" si="1"/>
        <v>1</v>
      </c>
      <c r="D15" s="86">
        <f>SUM(D13:D14)</f>
        <v>4850.513545000001</v>
      </c>
      <c r="E15" s="52">
        <f t="shared" si="0"/>
        <v>1</v>
      </c>
      <c r="F15" s="53">
        <f t="shared" si="2"/>
        <v>150.34653499999968</v>
      </c>
      <c r="G15" s="54">
        <f t="shared" si="3"/>
        <v>0.03099600353760068</v>
      </c>
    </row>
    <row r="16" spans="1:7" ht="12">
      <c r="A16" s="107" t="s">
        <v>59</v>
      </c>
      <c r="B16" s="43">
        <v>502.34179599999976</v>
      </c>
      <c r="C16" s="50">
        <f t="shared" si="1"/>
        <v>0.10045108000702145</v>
      </c>
      <c r="D16" s="43">
        <v>495.26792200000034</v>
      </c>
      <c r="E16" s="50">
        <f t="shared" si="0"/>
        <v>0.10210628573762703</v>
      </c>
      <c r="F16" s="139">
        <f t="shared" si="2"/>
        <v>7.073873999999421</v>
      </c>
      <c r="G16" s="48">
        <f t="shared" si="3"/>
        <v>0.014282923819159521</v>
      </c>
    </row>
    <row r="17" spans="1:7" ht="12">
      <c r="A17" s="107" t="s">
        <v>31</v>
      </c>
      <c r="B17" s="43">
        <v>912.6485799999999</v>
      </c>
      <c r="C17" s="50">
        <f t="shared" si="1"/>
        <v>0.18249832336840743</v>
      </c>
      <c r="D17" s="43">
        <v>946.7041830000032</v>
      </c>
      <c r="E17" s="50">
        <f t="shared" si="0"/>
        <v>0.19517607243379073</v>
      </c>
      <c r="F17" s="139">
        <f t="shared" si="2"/>
        <v>-34.055603000003316</v>
      </c>
      <c r="G17" s="48">
        <f t="shared" si="3"/>
        <v>-0.03597280292148364</v>
      </c>
    </row>
    <row r="18" spans="1:7" ht="12">
      <c r="A18" s="107" t="s">
        <v>32</v>
      </c>
      <c r="B18" s="43">
        <v>407.04008400000004</v>
      </c>
      <c r="C18" s="50">
        <f t="shared" si="1"/>
        <v>0.0813940157269907</v>
      </c>
      <c r="D18" s="43">
        <v>387.19564000000133</v>
      </c>
      <c r="E18" s="50">
        <f t="shared" si="0"/>
        <v>0.07982570018779347</v>
      </c>
      <c r="F18" s="139">
        <f t="shared" si="2"/>
        <v>19.844443999998703</v>
      </c>
      <c r="G18" s="48">
        <f t="shared" si="3"/>
        <v>0.05125172380556409</v>
      </c>
    </row>
    <row r="19" spans="1:7" ht="12">
      <c r="A19" s="107" t="s">
        <v>33</v>
      </c>
      <c r="B19" s="43">
        <v>373.27326</v>
      </c>
      <c r="C19" s="50">
        <f t="shared" si="1"/>
        <v>0.07464181241399578</v>
      </c>
      <c r="D19" s="43">
        <v>371.0777699999998</v>
      </c>
      <c r="E19" s="50">
        <f t="shared" si="0"/>
        <v>0.07650277987214646</v>
      </c>
      <c r="F19" s="139">
        <f t="shared" si="2"/>
        <v>2.195490000000177</v>
      </c>
      <c r="G19" s="48">
        <f t="shared" si="3"/>
        <v>0.005916522566146165</v>
      </c>
    </row>
    <row r="20" spans="1:7" ht="12">
      <c r="A20" s="107" t="s">
        <v>50</v>
      </c>
      <c r="B20" s="43">
        <v>935.6345449999999</v>
      </c>
      <c r="C20" s="50">
        <f t="shared" si="1"/>
        <v>0.1870947257136616</v>
      </c>
      <c r="D20" s="43">
        <v>868.510117999999</v>
      </c>
      <c r="E20" s="50">
        <f t="shared" si="0"/>
        <v>0.17905529176292587</v>
      </c>
      <c r="F20" s="139">
        <f t="shared" si="2"/>
        <v>67.12442700000088</v>
      </c>
      <c r="G20" s="48">
        <f t="shared" si="3"/>
        <v>0.0772868681767056</v>
      </c>
    </row>
    <row r="21" spans="1:7" ht="12">
      <c r="A21" s="107" t="s">
        <v>34</v>
      </c>
      <c r="B21" s="120">
        <v>1869.9218150000006</v>
      </c>
      <c r="C21" s="50">
        <f t="shared" si="1"/>
        <v>0.37392004276992297</v>
      </c>
      <c r="D21" s="120">
        <v>1781.7579119999975</v>
      </c>
      <c r="E21" s="50">
        <f t="shared" si="0"/>
        <v>0.36733387000571655</v>
      </c>
      <c r="F21" s="139">
        <f t="shared" si="2"/>
        <v>88.16390300000307</v>
      </c>
      <c r="G21" s="48">
        <f t="shared" si="3"/>
        <v>0.04948141518341309</v>
      </c>
    </row>
    <row r="22" spans="1:7" s="25" customFormat="1" ht="12">
      <c r="A22" s="113" t="str">
        <f>+A15</f>
        <v>Total waste treated</v>
      </c>
      <c r="B22" s="86">
        <f>SUM(B16:B21)</f>
        <v>5000.86008</v>
      </c>
      <c r="C22" s="52">
        <f t="shared" si="1"/>
        <v>1</v>
      </c>
      <c r="D22" s="86">
        <f>SUM(D16:D21)</f>
        <v>4850.513545000001</v>
      </c>
      <c r="E22" s="52">
        <f t="shared" si="0"/>
        <v>1</v>
      </c>
      <c r="F22" s="53">
        <f>B22-D22</f>
        <v>150.34653499999968</v>
      </c>
      <c r="G22" s="54">
        <f t="shared" si="3"/>
        <v>0.03099600353760068</v>
      </c>
    </row>
    <row r="24" spans="1:5" ht="12">
      <c r="A24" s="85" t="s">
        <v>47</v>
      </c>
      <c r="B24" s="126">
        <f>+B10</f>
        <v>44469</v>
      </c>
      <c r="C24" s="126">
        <f>+D10</f>
        <v>44104</v>
      </c>
      <c r="D24" s="81" t="s">
        <v>41</v>
      </c>
      <c r="E24" s="84" t="s">
        <v>42</v>
      </c>
    </row>
    <row r="25" spans="1:7" s="25" customFormat="1" ht="12">
      <c r="A25" s="101" t="s">
        <v>22</v>
      </c>
      <c r="B25" s="43">
        <f>B8</f>
        <v>218.39865788000012</v>
      </c>
      <c r="C25" s="43">
        <f>D8</f>
        <v>183.30570923999997</v>
      </c>
      <c r="D25" s="139">
        <f>B25-C25</f>
        <v>35.092948640000145</v>
      </c>
      <c r="E25" s="48">
        <f>B25/C25-1</f>
        <v>0.19144492981423378</v>
      </c>
      <c r="F25" s="4"/>
      <c r="G25" s="4"/>
    </row>
    <row r="26" spans="1:5" ht="12">
      <c r="A26" s="102" t="s">
        <v>48</v>
      </c>
      <c r="B26" s="43">
        <f>+Water!B18</f>
        <v>883.2733896000013</v>
      </c>
      <c r="C26" s="43">
        <f>+Water!C18</f>
        <v>806.2</v>
      </c>
      <c r="D26" s="139">
        <f>B26-C26</f>
        <v>77.07338960000129</v>
      </c>
      <c r="E26" s="48">
        <f>B26/C26-1</f>
        <v>0.09560083056313728</v>
      </c>
    </row>
    <row r="27" spans="1:5" ht="12">
      <c r="A27" s="110" t="s">
        <v>49</v>
      </c>
      <c r="B27" s="76">
        <f>+B25/B26</f>
        <v>0.24726054294345265</v>
      </c>
      <c r="C27" s="76">
        <f>+C25/C26</f>
        <v>0.22737001890349784</v>
      </c>
      <c r="D27" s="77">
        <f>+(B27-C27)*100</f>
        <v>1.989052403995481</v>
      </c>
      <c r="E27" s="78"/>
    </row>
    <row r="29" ht="12">
      <c r="D29" s="111"/>
    </row>
    <row r="30" ht="12">
      <c r="D30" s="111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6.8515625" style="4" customWidth="1"/>
    <col min="10" max="16384" width="8.8515625" style="4" customWidth="1"/>
  </cols>
  <sheetData>
    <row r="3" spans="1:7" ht="12">
      <c r="A3" s="88" t="s">
        <v>60</v>
      </c>
      <c r="B3" s="127">
        <f>+Waste!B3</f>
        <v>44469</v>
      </c>
      <c r="C3" s="1" t="s">
        <v>1</v>
      </c>
      <c r="D3" s="127">
        <f>+Waste!D3</f>
        <v>44104</v>
      </c>
      <c r="E3" s="2" t="s">
        <v>1</v>
      </c>
      <c r="F3" s="89" t="s">
        <v>41</v>
      </c>
      <c r="G3" s="90" t="s">
        <v>42</v>
      </c>
    </row>
    <row r="4" spans="1:7" ht="12">
      <c r="A4" s="101" t="s">
        <v>23</v>
      </c>
      <c r="B4" s="142">
        <v>122.29559322</v>
      </c>
      <c r="C4" s="44">
        <f>+B4/B$4</f>
        <v>1</v>
      </c>
      <c r="D4" s="142">
        <v>102.34707032999998</v>
      </c>
      <c r="E4" s="44">
        <f>D4/$D$4</f>
        <v>1</v>
      </c>
      <c r="F4" s="138">
        <f>B4-D4</f>
        <v>19.94852289000002</v>
      </c>
      <c r="G4" s="45">
        <f>B4/D4-1</f>
        <v>0.1949105414124659</v>
      </c>
    </row>
    <row r="5" spans="1:7" ht="12">
      <c r="A5" s="102" t="s">
        <v>21</v>
      </c>
      <c r="B5" s="139">
        <v>-78.66404997000001</v>
      </c>
      <c r="C5" s="47">
        <f>+B5/B$4</f>
        <v>-0.6432288187889948</v>
      </c>
      <c r="D5" s="139">
        <v>-61.510194780000006</v>
      </c>
      <c r="E5" s="47">
        <f>D5/$D$4</f>
        <v>-0.6009961455825876</v>
      </c>
      <c r="F5" s="140">
        <f>B5-D5</f>
        <v>-17.15385519</v>
      </c>
      <c r="G5" s="48">
        <f>B5/D5-1</f>
        <v>0.2788782453275138</v>
      </c>
    </row>
    <row r="6" spans="1:7" ht="12">
      <c r="A6" s="102" t="s">
        <v>9</v>
      </c>
      <c r="B6" s="139">
        <v>-15.29460016</v>
      </c>
      <c r="C6" s="47">
        <f>+B6/B$4</f>
        <v>-0.1250625615960359</v>
      </c>
      <c r="D6" s="139">
        <v>-14.980482129999999</v>
      </c>
      <c r="E6" s="47">
        <f>D6/$D$4</f>
        <v>-0.14636942788589932</v>
      </c>
      <c r="F6" s="140">
        <f>B6-D6</f>
        <v>-0.31411803000000127</v>
      </c>
      <c r="G6" s="48">
        <f>B6/D6-1</f>
        <v>0.020968486012272303</v>
      </c>
    </row>
    <row r="7" spans="1:7" ht="12">
      <c r="A7" s="102" t="s">
        <v>13</v>
      </c>
      <c r="B7" s="55">
        <v>1.10145885</v>
      </c>
      <c r="C7" s="47">
        <f>+B7/B$4</f>
        <v>0.009006529352358295</v>
      </c>
      <c r="D7" s="55">
        <v>1.22126672</v>
      </c>
      <c r="E7" s="47">
        <f>D7/$D$4</f>
        <v>0.011932600670075285</v>
      </c>
      <c r="F7" s="56">
        <f>B7-D7</f>
        <v>-0.11980787000000004</v>
      </c>
      <c r="G7" s="48">
        <f>B7/D7-1</f>
        <v>-0.0981013140192668</v>
      </c>
    </row>
    <row r="8" spans="1:7" ht="12">
      <c r="A8" s="103" t="s">
        <v>22</v>
      </c>
      <c r="B8" s="74">
        <f>SUM(B4:B7)</f>
        <v>29.43840193999999</v>
      </c>
      <c r="C8" s="52">
        <f>+B8/B$4</f>
        <v>0.24071514896732754</v>
      </c>
      <c r="D8" s="74">
        <f>SUM(D4:D7)</f>
        <v>27.077660139999974</v>
      </c>
      <c r="E8" s="52">
        <f>D8/$D$4</f>
        <v>0.2645670272015883</v>
      </c>
      <c r="F8" s="53">
        <f>B8-D8</f>
        <v>2.3607418000000173</v>
      </c>
      <c r="G8" s="54">
        <f>B8/D8-1</f>
        <v>0.08718411368612511</v>
      </c>
    </row>
    <row r="9" spans="1:7" ht="12">
      <c r="A9" s="104"/>
      <c r="B9" s="104"/>
      <c r="C9" s="104"/>
      <c r="D9" s="104"/>
      <c r="E9" s="104"/>
      <c r="F9" s="104"/>
      <c r="G9" s="104"/>
    </row>
    <row r="10" spans="1:5" ht="12">
      <c r="A10" s="88" t="s">
        <v>43</v>
      </c>
      <c r="B10" s="127">
        <f>+B3</f>
        <v>44469</v>
      </c>
      <c r="C10" s="127">
        <f>+D3</f>
        <v>44104</v>
      </c>
      <c r="D10" s="89" t="s">
        <v>41</v>
      </c>
      <c r="E10" s="94" t="s">
        <v>42</v>
      </c>
    </row>
    <row r="11" spans="1:5" ht="12">
      <c r="A11" s="105" t="s">
        <v>35</v>
      </c>
      <c r="D11" s="46"/>
      <c r="E11" s="106"/>
    </row>
    <row r="12" spans="1:5" ht="12">
      <c r="A12" s="107" t="s">
        <v>61</v>
      </c>
      <c r="B12" s="43">
        <v>570.649</v>
      </c>
      <c r="C12" s="43">
        <v>568.816</v>
      </c>
      <c r="D12" s="139">
        <f>B12-C12</f>
        <v>1.83299999999997</v>
      </c>
      <c r="E12" s="48">
        <f>B12/C12-1</f>
        <v>0.003222483193159098</v>
      </c>
    </row>
    <row r="13" spans="1:5" ht="12">
      <c r="A13" s="108" t="s">
        <v>36</v>
      </c>
      <c r="B13" s="109">
        <v>185</v>
      </c>
      <c r="C13" s="109">
        <v>189</v>
      </c>
      <c r="D13" s="75">
        <f>B13-C13</f>
        <v>-4</v>
      </c>
      <c r="E13" s="61">
        <f>B13/C13-1</f>
        <v>-0.021164021164021163</v>
      </c>
    </row>
    <row r="15" spans="1:5" ht="12">
      <c r="A15" s="97" t="s">
        <v>47</v>
      </c>
      <c r="B15" s="127">
        <f>+B3</f>
        <v>44469</v>
      </c>
      <c r="C15" s="127">
        <f>+C10</f>
        <v>44104</v>
      </c>
      <c r="D15" s="89" t="s">
        <v>41</v>
      </c>
      <c r="E15" s="94" t="s">
        <v>42</v>
      </c>
    </row>
    <row r="16" spans="1:7" s="25" customFormat="1" ht="12">
      <c r="A16" s="101" t="s">
        <v>22</v>
      </c>
      <c r="B16" s="43">
        <f>B8</f>
        <v>29.43840193999999</v>
      </c>
      <c r="C16" s="43">
        <f>D8</f>
        <v>27.077660139999974</v>
      </c>
      <c r="D16" s="139">
        <f>B16-C16</f>
        <v>2.3607418000000173</v>
      </c>
      <c r="E16" s="48">
        <f>B16/C16-1</f>
        <v>0.08718411368612511</v>
      </c>
      <c r="F16" s="4"/>
      <c r="G16" s="4"/>
    </row>
    <row r="17" spans="1:5" ht="12">
      <c r="A17" s="102" t="s">
        <v>48</v>
      </c>
      <c r="B17" s="43">
        <f>+Waste!B26</f>
        <v>883.2733896000013</v>
      </c>
      <c r="C17" s="43">
        <f>+Waste!C26</f>
        <v>806.2</v>
      </c>
      <c r="D17" s="139">
        <f>B17-C17</f>
        <v>77.07338960000129</v>
      </c>
      <c r="E17" s="48">
        <f>B17/C17-1</f>
        <v>0.09560083056313728</v>
      </c>
    </row>
    <row r="18" spans="1:5" ht="12">
      <c r="A18" s="110" t="s">
        <v>49</v>
      </c>
      <c r="B18" s="76">
        <f>+B16/B17</f>
        <v>0.03332875447921221</v>
      </c>
      <c r="C18" s="76">
        <f>+C16/C17</f>
        <v>0.033586777648226214</v>
      </c>
      <c r="D18" s="77">
        <f>+(B18-C18)*100</f>
        <v>-0.025802316901400724</v>
      </c>
      <c r="E18" s="78"/>
    </row>
    <row r="20" ht="12">
      <c r="C20" s="111"/>
    </row>
  </sheetData>
  <sheetProtection/>
  <printOptions/>
  <pageMargins left="0.75" right="0.75" top="1" bottom="1" header="0.5" footer="0.5"/>
  <pageSetup orientation="portrait" paperSize="9"/>
  <ignoredErrors>
    <ignoredError sqref="B9:D9" formulaRange="1"/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2021-11-04T09:16:01Z</dcterms:modified>
  <cp:category/>
  <cp:version/>
  <cp:contentType/>
  <cp:contentStatus/>
</cp:coreProperties>
</file>